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840" yWindow="210" windowWidth="13830" windowHeight="9120" firstSheet="1" activeTab="1"/>
  </bookViews>
  <sheets>
    <sheet name="BE" sheetId="1" state="veryHidden" r:id="rId1"/>
    <sheet name="Altersvorsorge" sheetId="2" r:id="rId2"/>
  </sheets>
  <definedNames/>
  <calcPr fullCalcOnLoad="1"/>
</workbook>
</file>

<file path=xl/comments2.xml><?xml version="1.0" encoding="utf-8"?>
<comments xmlns="http://schemas.openxmlformats.org/spreadsheetml/2006/main">
  <authors>
    <author>Schorsch</author>
  </authors>
  <commentList>
    <comment ref="B11" authorId="0">
      <text>
        <r>
          <rPr>
            <sz val="9"/>
            <rFont val="Verdana"/>
            <family val="2"/>
          </rPr>
          <t xml:space="preserve">Hier kann Zahl aus dem Infoblatt der Rentenvers. genommen werden.
Die voraussichtliche Altersrente kann auch </t>
        </r>
        <r>
          <rPr>
            <u val="single"/>
            <sz val="9"/>
            <rFont val="Verdana"/>
            <family val="2"/>
          </rPr>
          <t>vereinfacht mit 43% des Bruttogehalts</t>
        </r>
        <r>
          <rPr>
            <sz val="9"/>
            <rFont val="Verdana"/>
            <family val="2"/>
          </rPr>
          <t xml:space="preserve"> angesetzt werden, wenn 40 Jahre in die Rentenkasse eingezahlt wurde. Dies ist z.Zt. ein realistischer Wert. Wer nicht auf so viele Jahre kommt, muss einen niedrigeren Wert ansetzen.
</t>
        </r>
      </text>
    </comment>
    <comment ref="B25" authorId="0">
      <text>
        <r>
          <rPr>
            <sz val="9"/>
            <rFont val="Verdana"/>
            <family val="2"/>
          </rPr>
          <t xml:space="preserve">Da niemand weiß, wie lang dieser Zeitraum sein wird, muß hier mit Schätzungen gearbeitet werden. Nichts anderes machen auch die Versicherungs-gesellschaften. Nach der aktuellen Sterbetafel beträgt die </t>
        </r>
        <r>
          <rPr>
            <u val="single"/>
            <sz val="9"/>
            <rFont val="Verdana"/>
            <family val="2"/>
          </rPr>
          <t>restliche Lebenserwartung für einen 65jährigen Mann 20 Jahre und eine 65jährige Frau 24 Jahre</t>
        </r>
        <r>
          <rPr>
            <sz val="9"/>
            <rFont val="Verdana"/>
            <family val="2"/>
          </rPr>
          <t xml:space="preserve">. Wer früher in Rente gehen will, muss hier eine längere Kapital-nutzungsdauer ansetzen. Dadurch verringert sich natürlich die Höhe der Rente.
</t>
        </r>
      </text>
    </comment>
    <comment ref="B8" authorId="0">
      <text>
        <r>
          <rPr>
            <u val="single"/>
            <sz val="9"/>
            <rFont val="Verdana"/>
            <family val="2"/>
          </rPr>
          <t xml:space="preserve">optionaler Wert </t>
        </r>
        <r>
          <rPr>
            <sz val="9"/>
            <rFont val="Verdana"/>
            <family val="2"/>
          </rPr>
          <t xml:space="preserve">
gewünschtes </t>
        </r>
        <r>
          <rPr>
            <u val="single"/>
            <sz val="9"/>
            <rFont val="Verdana"/>
            <family val="2"/>
          </rPr>
          <t>Einkommen im Alter.</t>
        </r>
        <r>
          <rPr>
            <sz val="9"/>
            <rFont val="Verdana"/>
            <family val="2"/>
          </rPr>
          <t xml:space="preserve"> Die Versorgungslücke steigt, wenn dieses Einkommen höher ange-geben wird als das aktuelle Einkommen und fällt wenn man sich im Alter mit weniger Einkommen zufrieden gibt. Dementsprechend muss weniger zur Schliessung der Lücke angespart werden.
</t>
        </r>
      </text>
    </comment>
    <comment ref="B28" authorId="0">
      <text>
        <r>
          <rPr>
            <sz val="9"/>
            <rFont val="Verdana"/>
            <family val="2"/>
          </rPr>
          <t xml:space="preserve">Falls man sich den mtl. nötigen Sparbetrag nicht leisten kann, der eigentlich zur Lückenschließung nötig ist, kann hier mit einer </t>
        </r>
        <r>
          <rPr>
            <u val="single"/>
            <sz val="9"/>
            <rFont val="Verdana"/>
            <family val="2"/>
          </rPr>
          <t>niedrigeren</t>
        </r>
        <r>
          <rPr>
            <sz val="9"/>
            <rFont val="Verdana"/>
            <family val="2"/>
          </rPr>
          <t xml:space="preserve"> </t>
        </r>
        <r>
          <rPr>
            <u val="single"/>
            <sz val="9"/>
            <rFont val="Verdana"/>
            <family val="2"/>
          </rPr>
          <t>Rate</t>
        </r>
        <r>
          <rPr>
            <sz val="9"/>
            <rFont val="Verdana"/>
            <family val="2"/>
          </rPr>
          <t xml:space="preserve"> gerechnet werden zu welcher </t>
        </r>
        <r>
          <rPr>
            <u val="single"/>
            <sz val="9"/>
            <rFont val="Verdana"/>
            <family val="2"/>
          </rPr>
          <t>Zusatzrente</t>
        </r>
        <r>
          <rPr>
            <sz val="9"/>
            <rFont val="Verdana"/>
            <family val="2"/>
          </rPr>
          <t xml:space="preserve"> diese führt. Rechts wird die Rendite angezeigt, mit der diese Minderzahlung ausgeglichen werden könnte um trotzdem die Lücke zu schließen. Ob diese Rendite realistisch ist, ist eine andere Frage.
</t>
        </r>
      </text>
    </comment>
    <comment ref="B24" authorId="0">
      <text>
        <r>
          <rPr>
            <sz val="9"/>
            <rFont val="Verdana"/>
            <family val="2"/>
          </rPr>
          <t xml:space="preserve">Je höher die Rendite der gewählten Geldanlage, desto niedriger ist logischerweise der nötige Kapitalbedarf. Bei vielen ist die Lücke so groß, dass sie nur mit Anlagen von über 10% überhaupt zu schließen ist. Diese Renditen sind zwar mit Aktien in einzelnen Jahren möglich, Problem ist aber diese über die gesamte Sparzeit zu erzielen, z.B. bei 20 Jahren in jedem einzelnen Jahr 10% zu schaffen, dürfte nicht so einfach sein.
</t>
        </r>
      </text>
    </comment>
    <comment ref="B18" authorId="0">
      <text>
        <r>
          <rPr>
            <sz val="9"/>
            <rFont val="Verdana"/>
            <family val="2"/>
          </rPr>
          <t>Bei Sparzeiten unter 20 Jahren bis zu Beginn der Rente entstehen schnell beachtliche Beträge, die zur Schließung der Lücke nötig sind und die sich nicht jeder leisten kann.
Bei den aktuell niedrigen Renditen von 1 -2 % für sichere Anlagen würden bei vielen auch 30 Jahre nicht reichen um die Versorgungslücke zu schließen.</t>
        </r>
      </text>
    </comment>
    <comment ref="B38" authorId="0">
      <text>
        <r>
          <rPr>
            <sz val="9"/>
            <rFont val="Verdana"/>
            <family val="2"/>
          </rPr>
          <t xml:space="preserve">Wer private Altersvorsorge betreibt, obwohl absehbar ist, dass die Rente unter der Grundsicherung bleiben wird, entlastet den Staat um den Differenzbetrag zwischen Grundsicherung und eigener Altersvorsorge. </t>
        </r>
      </text>
    </comment>
    <comment ref="B29" authorId="0">
      <text>
        <r>
          <rPr>
            <sz val="9"/>
            <rFont val="Verdana"/>
            <family val="2"/>
          </rPr>
          <t>Der</t>
        </r>
        <r>
          <rPr>
            <u val="single"/>
            <sz val="9"/>
            <rFont val="Verdana"/>
            <family val="2"/>
          </rPr>
          <t xml:space="preserve"> verzinste Anteil</t>
        </r>
        <r>
          <rPr>
            <sz val="9"/>
            <rFont val="Verdana"/>
            <family val="2"/>
          </rPr>
          <t xml:space="preserve"> der Sparrate ist insbesondere bei </t>
        </r>
        <r>
          <rPr>
            <u val="single"/>
            <sz val="9"/>
            <rFont val="Verdana"/>
            <family val="2"/>
          </rPr>
          <t>Lebens</t>
        </r>
        <r>
          <rPr>
            <sz val="9"/>
            <rFont val="Verdana"/>
            <family val="2"/>
          </rPr>
          <t>- und privaten Renten</t>
        </r>
        <r>
          <rPr>
            <u val="single"/>
            <sz val="9"/>
            <rFont val="Verdana"/>
            <family val="2"/>
          </rPr>
          <t xml:space="preserve">versicherungen </t>
        </r>
        <r>
          <rPr>
            <sz val="9"/>
            <rFont val="Verdana"/>
            <family val="2"/>
          </rPr>
          <t xml:space="preserve">deutlich geringer als die eingezahlte Rate, oft nur zwischen </t>
        </r>
        <r>
          <rPr>
            <u val="single"/>
            <sz val="9"/>
            <rFont val="Verdana"/>
            <family val="2"/>
          </rPr>
          <t>50-60%</t>
        </r>
        <r>
          <rPr>
            <sz val="9"/>
            <rFont val="Verdana"/>
            <family val="2"/>
          </rPr>
          <t xml:space="preserve">, d.h. von 100 € werden nur 50 € verzinst. Bei diesen Verträgen ist das angesparte Kapital oft auch nach 20 Jahren !! unter dem eingezahlten Geld.
</t>
        </r>
      </text>
    </comment>
  </commentList>
</comments>
</file>

<file path=xl/sharedStrings.xml><?xml version="1.0" encoding="utf-8"?>
<sst xmlns="http://schemas.openxmlformats.org/spreadsheetml/2006/main" count="68" uniqueCount="44">
  <si>
    <t>aktuelles Einkommen</t>
  </si>
  <si>
    <t>mtl. Nettoeinkommen</t>
  </si>
  <si>
    <t>voraussichtliches Einkommen im Alter</t>
  </si>
  <si>
    <t>€</t>
  </si>
  <si>
    <t>private Rente</t>
  </si>
  <si>
    <t>betriebliche Rente</t>
  </si>
  <si>
    <t>Mieteinkünfte</t>
  </si>
  <si>
    <t>sonstige Einkünfte</t>
  </si>
  <si>
    <t>Inflationsrate</t>
  </si>
  <si>
    <t>gewünschtes Einkommen im Alter</t>
  </si>
  <si>
    <t>Altersvorsorge</t>
  </si>
  <si>
    <t>EUR</t>
  </si>
  <si>
    <t>Versorgungslücke und Kapitalbedarf</t>
  </si>
  <si>
    <t>Rentendauer</t>
  </si>
  <si>
    <t>Zeitraum bis Rente (=Sparzeit)</t>
  </si>
  <si>
    <t>Einkommen im Alter</t>
  </si>
  <si>
    <t>Versorgungslücke</t>
  </si>
  <si>
    <t>aktuelles Einkommen gesamt</t>
  </si>
  <si>
    <t>Jahre</t>
  </si>
  <si>
    <t>VRSL500</t>
  </si>
  <si>
    <t>gesetzliche Altersrente</t>
  </si>
  <si>
    <t>POWERPUNCHER</t>
  </si>
  <si>
    <t>pkv-selbstvergleich.de</t>
  </si>
  <si>
    <t>Verzinsungsanteil</t>
  </si>
  <si>
    <t>mögliche Sparrate</t>
  </si>
  <si>
    <t>Vermögen zu Rentenbeginn</t>
  </si>
  <si>
    <t>nötiger Sparbetrag</t>
  </si>
  <si>
    <t>sonst. Vermögen</t>
  </si>
  <si>
    <t>voraussichtliche Rente gesamt</t>
  </si>
  <si>
    <t>bisher. Rente inflationsber.</t>
  </si>
  <si>
    <t>Grundsicherung heute/Rentenbeginn</t>
  </si>
  <si>
    <t>Grundsicherungsanspruch</t>
  </si>
  <si>
    <t>Rendite</t>
  </si>
  <si>
    <t>Kapitalbedarf bei …</t>
  </si>
  <si>
    <t>Rate</t>
  </si>
  <si>
    <t>Endkapital</t>
  </si>
  <si>
    <t>KnKorr</t>
  </si>
  <si>
    <t>KoKorr</t>
  </si>
  <si>
    <t>Einkommen</t>
  </si>
  <si>
    <t>private Altersvorsorge</t>
  </si>
  <si>
    <t>Versorgungslücke nach privater Altersvorsorge</t>
  </si>
  <si>
    <t>Rente ohne AV</t>
  </si>
  <si>
    <t>Rente mit AV</t>
  </si>
  <si>
    <t>Lücke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</si>
</sst>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Jahre&quot;"/>
    <numFmt numFmtId="165" formatCode="0.0%"/>
    <numFmt numFmtId="166" formatCode="#,##0.0"/>
    <numFmt numFmtId="167" formatCode="0.0"/>
    <numFmt numFmtId="168" formatCode="#,##0.000"/>
    <numFmt numFmtId="169" formatCode=";;;"/>
    <numFmt numFmtId="170" formatCode="[$-407]dddd\,\ d\.\ mmmm\ yyyy"/>
    <numFmt numFmtId="171" formatCode="0.0000"/>
    <numFmt numFmtId="172" formatCode="0.000"/>
  </numFmts>
  <fonts count="57">
    <font>
      <sz val="10"/>
      <name val="Verdana"/>
      <family val="0"/>
    </font>
    <font>
      <sz val="9"/>
      <name val="Verdana"/>
      <family val="2"/>
    </font>
    <font>
      <sz val="8"/>
      <name val="Verdana"/>
      <family val="0"/>
    </font>
    <font>
      <u val="single"/>
      <sz val="9"/>
      <name val="Verdana"/>
      <family val="2"/>
    </font>
    <font>
      <u val="single"/>
      <sz val="9"/>
      <color indexed="12"/>
      <name val="Verdana"/>
      <family val="0"/>
    </font>
    <font>
      <b/>
      <sz val="9"/>
      <color indexed="14"/>
      <name val="Verdana"/>
      <family val="0"/>
    </font>
    <font>
      <b/>
      <sz val="9"/>
      <name val="Verdana"/>
      <family val="0"/>
    </font>
    <font>
      <b/>
      <sz val="8"/>
      <name val="Verdana"/>
      <family val="0"/>
    </font>
    <font>
      <b/>
      <sz val="12"/>
      <name val="Verdana"/>
      <family val="2"/>
    </font>
    <font>
      <sz val="9"/>
      <color indexed="61"/>
      <name val="Verdana"/>
      <family val="2"/>
    </font>
    <font>
      <sz val="9"/>
      <color indexed="22"/>
      <name val="Verdana"/>
      <family val="2"/>
    </font>
    <font>
      <i/>
      <sz val="9"/>
      <name val="Verdana"/>
      <family val="2"/>
    </font>
    <font>
      <sz val="9"/>
      <color indexed="8"/>
      <name val="Verdana"/>
      <family val="2"/>
    </font>
    <font>
      <sz val="9"/>
      <color indexed="9"/>
      <name val="Verdana"/>
      <family val="2"/>
    </font>
    <font>
      <b/>
      <sz val="9"/>
      <color indexed="63"/>
      <name val="Verdana"/>
      <family val="2"/>
    </font>
    <font>
      <b/>
      <sz val="9"/>
      <color indexed="15"/>
      <name val="Verdana"/>
      <family val="2"/>
    </font>
    <font>
      <sz val="9"/>
      <color indexed="62"/>
      <name val="Verdana"/>
      <family val="2"/>
    </font>
    <font>
      <b/>
      <sz val="9"/>
      <color indexed="8"/>
      <name val="Verdana"/>
      <family val="2"/>
    </font>
    <font>
      <i/>
      <sz val="9"/>
      <color indexed="23"/>
      <name val="Verdana"/>
      <family val="2"/>
    </font>
    <font>
      <sz val="9"/>
      <color indexed="17"/>
      <name val="Verdana"/>
      <family val="2"/>
    </font>
    <font>
      <sz val="9"/>
      <color indexed="19"/>
      <name val="Verdana"/>
      <family val="2"/>
    </font>
    <font>
      <sz val="9"/>
      <color indexed="36"/>
      <name val="Verdana"/>
      <family val="2"/>
    </font>
    <font>
      <b/>
      <sz val="18"/>
      <color indexed="62"/>
      <name val="Cambria"/>
      <family val="2"/>
    </font>
    <font>
      <b/>
      <sz val="15"/>
      <color indexed="62"/>
      <name val="Verdana"/>
      <family val="2"/>
    </font>
    <font>
      <b/>
      <sz val="13"/>
      <color indexed="62"/>
      <name val="Verdana"/>
      <family val="2"/>
    </font>
    <font>
      <b/>
      <sz val="11"/>
      <color indexed="62"/>
      <name val="Verdana"/>
      <family val="2"/>
    </font>
    <font>
      <sz val="9"/>
      <color indexed="15"/>
      <name val="Verdana"/>
      <family val="2"/>
    </font>
    <font>
      <sz val="9"/>
      <color indexed="10"/>
      <name val="Verdana"/>
      <family val="2"/>
    </font>
    <font>
      <b/>
      <sz val="9"/>
      <color indexed="9"/>
      <name val="Verdana"/>
      <family val="2"/>
    </font>
    <font>
      <sz val="9"/>
      <color indexed="14"/>
      <name val="Verdana"/>
      <family val="2"/>
    </font>
    <font>
      <sz val="9"/>
      <color indexed="46"/>
      <name val="Verdana"/>
      <family val="2"/>
    </font>
    <font>
      <i/>
      <sz val="9"/>
      <color indexed="14"/>
      <name val="Verdana"/>
      <family val="2"/>
    </font>
    <font>
      <sz val="8"/>
      <color indexed="8"/>
      <name val="Verdana"/>
      <family val="0"/>
    </font>
    <font>
      <sz val="8"/>
      <color indexed="61"/>
      <name val="Verdana"/>
      <family val="0"/>
    </font>
    <font>
      <sz val="8"/>
      <color indexed="63"/>
      <name val="Verdana"/>
      <family val="0"/>
    </font>
    <font>
      <sz val="9"/>
      <color theme="1"/>
      <name val="Verdana"/>
      <family val="2"/>
    </font>
    <font>
      <sz val="9"/>
      <color theme="0"/>
      <name val="Verdana"/>
      <family val="2"/>
    </font>
    <font>
      <b/>
      <sz val="9"/>
      <color rgb="FF3F3F3F"/>
      <name val="Verdana"/>
      <family val="2"/>
    </font>
    <font>
      <b/>
      <sz val="9"/>
      <color rgb="FFFA7D00"/>
      <name val="Verdana"/>
      <family val="2"/>
    </font>
    <font>
      <sz val="9"/>
      <color rgb="FF3F3F76"/>
      <name val="Verdana"/>
      <family val="2"/>
    </font>
    <font>
      <b/>
      <sz val="9"/>
      <color theme="1"/>
      <name val="Verdana"/>
      <family val="2"/>
    </font>
    <font>
      <i/>
      <sz val="9"/>
      <color rgb="FF7F7F7F"/>
      <name val="Verdana"/>
      <family val="2"/>
    </font>
    <font>
      <sz val="9"/>
      <color rgb="FF006100"/>
      <name val="Verdana"/>
      <family val="2"/>
    </font>
    <font>
      <sz val="9"/>
      <color rgb="FF9C6500"/>
      <name val="Verdana"/>
      <family val="2"/>
    </font>
    <font>
      <sz val="9"/>
      <color rgb="FF9C0006"/>
      <name val="Verdana"/>
      <family val="2"/>
    </font>
    <font>
      <b/>
      <sz val="18"/>
      <color theme="3"/>
      <name val="Cambria"/>
      <family val="2"/>
    </font>
    <font>
      <b/>
      <sz val="15"/>
      <color theme="3"/>
      <name val="Verdana"/>
      <family val="2"/>
    </font>
    <font>
      <b/>
      <sz val="13"/>
      <color theme="3"/>
      <name val="Verdana"/>
      <family val="2"/>
    </font>
    <font>
      <b/>
      <sz val="11"/>
      <color theme="3"/>
      <name val="Verdana"/>
      <family val="2"/>
    </font>
    <font>
      <sz val="9"/>
      <color rgb="FFFA7D00"/>
      <name val="Verdana"/>
      <family val="2"/>
    </font>
    <font>
      <sz val="9"/>
      <color rgb="FFFF0000"/>
      <name val="Verdana"/>
      <family val="2"/>
    </font>
    <font>
      <b/>
      <sz val="9"/>
      <color theme="0"/>
      <name val="Verdana"/>
      <family val="2"/>
    </font>
    <font>
      <b/>
      <sz val="9"/>
      <color rgb="FFC00000"/>
      <name val="Verdana"/>
      <family val="2"/>
    </font>
    <font>
      <sz val="9"/>
      <color rgb="FFC00000"/>
      <name val="Verdana"/>
      <family val="2"/>
    </font>
    <font>
      <sz val="9"/>
      <color theme="0" tint="-0.1499900072813034"/>
      <name val="Verdana"/>
      <family val="2"/>
    </font>
    <font>
      <i/>
      <sz val="9"/>
      <color rgb="FFC00000"/>
      <name val="Verdana"/>
      <family val="2"/>
    </font>
    <font>
      <sz val="9"/>
      <color rgb="FFEAEAEA"/>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tint="-0.1499900072813034"/>
        <bgColor indexed="64"/>
      </patternFill>
    </fill>
    <fill>
      <patternFill patternType="solid">
        <fgColor indexed="46"/>
        <bgColor indexed="64"/>
      </patternFill>
    </fill>
    <fill>
      <patternFill patternType="solid">
        <fgColor rgb="FFEAEAEA"/>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color indexed="63"/>
      </top>
      <bottom style="thin">
        <color rgb="FFEAEAEA"/>
      </bottom>
    </border>
    <border>
      <left>
        <color indexed="63"/>
      </left>
      <right>
        <color indexed="63"/>
      </right>
      <top style="thin">
        <color rgb="FFEAEAEA"/>
      </top>
      <bottom style="thin">
        <color rgb="FFEAEAEA"/>
      </bottom>
    </border>
    <border>
      <left>
        <color indexed="63"/>
      </left>
      <right>
        <color indexed="63"/>
      </right>
      <top style="thin">
        <color rgb="FFEAEAEA"/>
      </top>
      <bottom style="thin"/>
    </border>
    <border>
      <left style="thin">
        <color indexed="9"/>
      </left>
      <right style="thin">
        <color indexed="23"/>
      </right>
      <top style="thin">
        <color indexed="9"/>
      </top>
      <bottom>
        <color indexed="63"/>
      </bottom>
    </border>
    <border>
      <left style="thin">
        <color indexed="9"/>
      </left>
      <right style="thin">
        <color indexed="23"/>
      </right>
      <top>
        <color indexed="63"/>
      </top>
      <bottom>
        <color indexed="63"/>
      </bottom>
    </border>
    <border>
      <left style="thin">
        <color indexed="9"/>
      </left>
      <right style="thin">
        <color indexed="23"/>
      </right>
      <top>
        <color indexed="63"/>
      </top>
      <bottom style="thin">
        <color indexed="23"/>
      </bottom>
    </border>
    <border>
      <left style="thin">
        <color indexed="9"/>
      </left>
      <right style="thin">
        <color indexed="23"/>
      </right>
      <top>
        <color indexed="63"/>
      </top>
      <bottom style="thin"/>
    </border>
    <border>
      <left style="medium">
        <color rgb="FFEAEAEA"/>
      </left>
      <right>
        <color indexed="63"/>
      </right>
      <top>
        <color indexed="63"/>
      </top>
      <bottom>
        <color indexed="63"/>
      </bottom>
    </border>
    <border>
      <left>
        <color indexed="63"/>
      </left>
      <right>
        <color indexed="63"/>
      </right>
      <top style="dashed">
        <color indexed="20"/>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06">
    <xf numFmtId="0" fontId="0" fillId="0" borderId="0" xfId="0" applyAlignment="1">
      <alignment/>
    </xf>
    <xf numFmtId="0" fontId="1" fillId="0" borderId="0" xfId="0" applyFont="1" applyAlignment="1">
      <alignment/>
    </xf>
    <xf numFmtId="169" fontId="0" fillId="0" borderId="0" xfId="0" applyNumberFormat="1" applyAlignment="1">
      <alignment/>
    </xf>
    <xf numFmtId="0" fontId="5" fillId="0" borderId="0" xfId="0" applyFont="1" applyAlignment="1">
      <alignment/>
    </xf>
    <xf numFmtId="0" fontId="1" fillId="33" borderId="0" xfId="0" applyFont="1" applyFill="1" applyAlignment="1">
      <alignment/>
    </xf>
    <xf numFmtId="0" fontId="5" fillId="33" borderId="0" xfId="0" applyFont="1" applyFill="1" applyAlignment="1">
      <alignment horizontal="left" indent="1"/>
    </xf>
    <xf numFmtId="0" fontId="1" fillId="33" borderId="0" xfId="0" applyFont="1" applyFill="1" applyAlignment="1">
      <alignment horizontal="left" indent="1"/>
    </xf>
    <xf numFmtId="4" fontId="1" fillId="0" borderId="10" xfId="0" applyNumberFormat="1" applyFont="1" applyFill="1" applyBorder="1" applyAlignment="1" applyProtection="1">
      <alignment/>
      <protection locked="0"/>
    </xf>
    <xf numFmtId="0" fontId="1" fillId="33" borderId="0" xfId="0" applyFont="1" applyFill="1" applyBorder="1" applyAlignment="1">
      <alignment/>
    </xf>
    <xf numFmtId="4" fontId="1" fillId="33" borderId="0" xfId="0" applyNumberFormat="1" applyFont="1" applyFill="1" applyBorder="1" applyAlignment="1" applyProtection="1">
      <alignment/>
      <protection/>
    </xf>
    <xf numFmtId="3" fontId="1" fillId="33" borderId="0" xfId="0" applyNumberFormat="1" applyFont="1" applyFill="1" applyAlignment="1">
      <alignment/>
    </xf>
    <xf numFmtId="4" fontId="1" fillId="33" borderId="0" xfId="0" applyNumberFormat="1" applyFont="1" applyFill="1" applyAlignment="1">
      <alignment/>
    </xf>
    <xf numFmtId="0" fontId="1" fillId="33" borderId="0" xfId="0" applyFont="1" applyFill="1" applyBorder="1" applyAlignment="1">
      <alignment horizontal="left" vertical="top" wrapText="1" indent="1"/>
    </xf>
    <xf numFmtId="0" fontId="1" fillId="33" borderId="10" xfId="0" applyFont="1" applyFill="1" applyBorder="1" applyAlignment="1">
      <alignment/>
    </xf>
    <xf numFmtId="0" fontId="1" fillId="33" borderId="0" xfId="0" applyFont="1" applyFill="1" applyBorder="1" applyAlignment="1">
      <alignment horizontal="left" vertical="top" indent="1"/>
    </xf>
    <xf numFmtId="0" fontId="6" fillId="33" borderId="0" xfId="0" applyFont="1" applyFill="1" applyAlignment="1">
      <alignment/>
    </xf>
    <xf numFmtId="0" fontId="1" fillId="33" borderId="0" xfId="0" applyFont="1" applyFill="1" applyBorder="1" applyAlignment="1">
      <alignment vertical="top" wrapText="1"/>
    </xf>
    <xf numFmtId="0" fontId="1" fillId="33" borderId="0" xfId="0" applyFont="1" applyFill="1" applyBorder="1" applyAlignment="1">
      <alignment horizontal="left" indent="2"/>
    </xf>
    <xf numFmtId="0" fontId="1" fillId="33" borderId="0" xfId="0" applyFont="1" applyFill="1" applyAlignment="1">
      <alignment horizontal="left" indent="2"/>
    </xf>
    <xf numFmtId="0" fontId="1" fillId="33" borderId="10" xfId="0" applyFont="1" applyFill="1" applyBorder="1" applyAlignment="1">
      <alignment horizontal="left" indent="2"/>
    </xf>
    <xf numFmtId="0" fontId="1" fillId="33" borderId="0" xfId="0" applyFont="1" applyFill="1" applyBorder="1" applyAlignment="1">
      <alignment horizontal="left" vertical="top" wrapText="1" indent="2"/>
    </xf>
    <xf numFmtId="0" fontId="1" fillId="33" borderId="0" xfId="0" applyFont="1" applyFill="1" applyBorder="1" applyAlignment="1">
      <alignment horizontal="left" vertical="top" indent="2"/>
    </xf>
    <xf numFmtId="4" fontId="1" fillId="0" borderId="0" xfId="0" applyNumberFormat="1" applyFont="1" applyFill="1" applyBorder="1" applyAlignment="1" applyProtection="1">
      <alignment/>
      <protection locked="0"/>
    </xf>
    <xf numFmtId="0" fontId="8" fillId="0" borderId="0" xfId="0" applyFont="1" applyAlignment="1">
      <alignment/>
    </xf>
    <xf numFmtId="0" fontId="52" fillId="33" borderId="0" xfId="0" applyFont="1" applyFill="1" applyAlignment="1">
      <alignment horizontal="left" indent="1"/>
    </xf>
    <xf numFmtId="0" fontId="50" fillId="0" borderId="0" xfId="0" applyFont="1" applyAlignment="1">
      <alignment/>
    </xf>
    <xf numFmtId="0" fontId="5" fillId="33" borderId="0" xfId="0" applyFont="1" applyFill="1" applyAlignment="1">
      <alignment horizontal="left" indent="1"/>
    </xf>
    <xf numFmtId="164" fontId="1" fillId="0" borderId="0" xfId="0" applyNumberFormat="1" applyFont="1" applyFill="1" applyBorder="1" applyAlignment="1" applyProtection="1">
      <alignment horizontal="right" vertical="top" wrapText="1"/>
      <protection locked="0"/>
    </xf>
    <xf numFmtId="165" fontId="1" fillId="0" borderId="11" xfId="50" applyNumberFormat="1" applyFont="1" applyFill="1" applyBorder="1" applyAlignment="1" applyProtection="1">
      <alignment horizontal="right" vertical="top" wrapText="1"/>
      <protection locked="0"/>
    </xf>
    <xf numFmtId="4" fontId="1" fillId="0" borderId="11" xfId="0" applyNumberFormat="1" applyFont="1" applyFill="1" applyBorder="1" applyAlignment="1" applyProtection="1">
      <alignment/>
      <protection locked="0"/>
    </xf>
    <xf numFmtId="4" fontId="1" fillId="0" borderId="12" xfId="0" applyNumberFormat="1" applyFont="1" applyFill="1" applyBorder="1" applyAlignment="1" applyProtection="1">
      <alignment/>
      <protection locked="0"/>
    </xf>
    <xf numFmtId="4" fontId="1" fillId="0" borderId="13" xfId="0" applyNumberFormat="1" applyFont="1" applyFill="1" applyBorder="1" applyAlignment="1" applyProtection="1">
      <alignment/>
      <protection locked="0"/>
    </xf>
    <xf numFmtId="0" fontId="1" fillId="34" borderId="14" xfId="0" applyFont="1" applyFill="1" applyBorder="1" applyAlignment="1">
      <alignment/>
    </xf>
    <xf numFmtId="0" fontId="1" fillId="34" borderId="15" xfId="0" applyFont="1" applyFill="1" applyBorder="1" applyAlignment="1">
      <alignment horizontal="right"/>
    </xf>
    <xf numFmtId="4" fontId="1" fillId="34" borderId="15" xfId="0" applyNumberFormat="1" applyFont="1" applyFill="1" applyBorder="1" applyAlignment="1">
      <alignment/>
    </xf>
    <xf numFmtId="0" fontId="1" fillId="34" borderId="15" xfId="0" applyFont="1" applyFill="1" applyBorder="1" applyAlignment="1">
      <alignment/>
    </xf>
    <xf numFmtId="4" fontId="7" fillId="34" borderId="15" xfId="0" applyNumberFormat="1" applyFont="1" applyFill="1" applyBorder="1" applyAlignment="1">
      <alignment/>
    </xf>
    <xf numFmtId="0" fontId="1" fillId="34" borderId="16" xfId="0" applyFont="1" applyFill="1" applyBorder="1" applyAlignment="1">
      <alignment/>
    </xf>
    <xf numFmtId="0" fontId="7" fillId="35" borderId="0" xfId="0" applyFont="1" applyFill="1" applyAlignment="1">
      <alignment horizontal="left" indent="2"/>
    </xf>
    <xf numFmtId="0" fontId="1" fillId="36" borderId="0" xfId="0" applyFont="1" applyFill="1" applyAlignment="1">
      <alignment/>
    </xf>
    <xf numFmtId="0" fontId="1" fillId="33" borderId="0" xfId="0" applyFont="1" applyFill="1" applyAlignment="1">
      <alignment/>
    </xf>
    <xf numFmtId="0" fontId="1" fillId="36" borderId="0" xfId="0" applyFont="1" applyFill="1" applyAlignment="1">
      <alignment/>
    </xf>
    <xf numFmtId="3" fontId="10" fillId="33" borderId="0" xfId="0" applyNumberFormat="1" applyFont="1" applyFill="1" applyBorder="1" applyAlignment="1" applyProtection="1">
      <alignment horizontal="right" vertical="top" wrapText="1"/>
      <protection locked="0"/>
    </xf>
    <xf numFmtId="0" fontId="1" fillId="33" borderId="0" xfId="0" applyFont="1" applyFill="1" applyBorder="1" applyAlignment="1">
      <alignment vertical="top" wrapText="1"/>
    </xf>
    <xf numFmtId="4" fontId="1" fillId="0" borderId="11" xfId="0" applyNumberFormat="1" applyFont="1" applyFill="1" applyBorder="1" applyAlignment="1" applyProtection="1">
      <alignment/>
      <protection locked="0"/>
    </xf>
    <xf numFmtId="0" fontId="1" fillId="33" borderId="0" xfId="0" applyFont="1" applyFill="1" applyBorder="1" applyAlignment="1">
      <alignment horizontal="left" vertical="top" indent="2"/>
    </xf>
    <xf numFmtId="0" fontId="1" fillId="33" borderId="10" xfId="0" applyFont="1" applyFill="1" applyBorder="1" applyAlignment="1">
      <alignment horizontal="left" vertical="top" indent="2"/>
    </xf>
    <xf numFmtId="0" fontId="1" fillId="36" borderId="0" xfId="0" applyFont="1" applyFill="1" applyAlignment="1">
      <alignment horizontal="left" indent="1"/>
    </xf>
    <xf numFmtId="4" fontId="1" fillId="33" borderId="10" xfId="0" applyNumberFormat="1" applyFont="1" applyFill="1" applyBorder="1" applyAlignment="1" applyProtection="1">
      <alignment horizontal="right" vertical="top" wrapText="1"/>
      <protection hidden="1"/>
    </xf>
    <xf numFmtId="4" fontId="1" fillId="34" borderId="17" xfId="0" applyNumberFormat="1" applyFont="1" applyFill="1" applyBorder="1" applyAlignment="1">
      <alignment/>
    </xf>
    <xf numFmtId="0" fontId="1" fillId="33" borderId="0" xfId="0" applyFont="1" applyFill="1" applyAlignment="1">
      <alignment horizontal="left"/>
    </xf>
    <xf numFmtId="3" fontId="1" fillId="33" borderId="0" xfId="0" applyNumberFormat="1" applyFont="1" applyFill="1" applyBorder="1" applyAlignment="1" applyProtection="1">
      <alignment horizontal="left" vertical="top" wrapText="1"/>
      <protection locked="0"/>
    </xf>
    <xf numFmtId="0" fontId="1" fillId="36" borderId="0" xfId="0" applyFont="1" applyFill="1" applyBorder="1" applyAlignment="1">
      <alignment/>
    </xf>
    <xf numFmtId="0" fontId="6" fillId="36" borderId="0" xfId="53" applyFont="1" applyFill="1" applyBorder="1" applyAlignment="1">
      <alignment horizontal="left" vertical="center" indent="2"/>
      <protection/>
    </xf>
    <xf numFmtId="4" fontId="6" fillId="36" borderId="0" xfId="0" applyNumberFormat="1" applyFont="1" applyFill="1" applyBorder="1" applyAlignment="1" applyProtection="1" quotePrefix="1">
      <alignment horizontal="right" vertical="center" wrapText="1"/>
      <protection hidden="1"/>
    </xf>
    <xf numFmtId="0" fontId="6" fillId="36" borderId="0" xfId="0" applyFont="1" applyFill="1" applyAlignment="1">
      <alignment vertical="center"/>
    </xf>
    <xf numFmtId="4" fontId="1" fillId="33" borderId="0" xfId="0" applyNumberFormat="1" applyFont="1" applyFill="1" applyBorder="1" applyAlignment="1" applyProtection="1" quotePrefix="1">
      <alignment horizontal="right" wrapText="1"/>
      <protection hidden="1"/>
    </xf>
    <xf numFmtId="4" fontId="1" fillId="33" borderId="0" xfId="0" applyNumberFormat="1" applyFont="1" applyFill="1" applyBorder="1" applyAlignment="1" applyProtection="1">
      <alignment horizontal="right" vertical="top" wrapText="1"/>
      <protection locked="0"/>
    </xf>
    <xf numFmtId="4" fontId="1" fillId="0" borderId="10" xfId="0" applyNumberFormat="1" applyFont="1" applyFill="1" applyBorder="1" applyAlignment="1" applyProtection="1">
      <alignment horizontal="right" vertical="top" wrapText="1"/>
      <protection locked="0"/>
    </xf>
    <xf numFmtId="4" fontId="1" fillId="33" borderId="0" xfId="0" applyNumberFormat="1" applyFont="1" applyFill="1" applyBorder="1" applyAlignment="1" applyProtection="1" quotePrefix="1">
      <alignment horizontal="right" vertical="top" wrapText="1"/>
      <protection hidden="1"/>
    </xf>
    <xf numFmtId="4" fontId="1" fillId="36" borderId="0" xfId="0" applyNumberFormat="1" applyFont="1" applyFill="1" applyBorder="1" applyAlignment="1" applyProtection="1" quotePrefix="1">
      <alignment horizontal="right" wrapText="1"/>
      <protection hidden="1"/>
    </xf>
    <xf numFmtId="4" fontId="1" fillId="36" borderId="0" xfId="0" applyNumberFormat="1" applyFont="1" applyFill="1" applyAlignment="1">
      <alignment/>
    </xf>
    <xf numFmtId="4" fontId="1" fillId="36" borderId="10" xfId="0" applyNumberFormat="1" applyFont="1" applyFill="1" applyBorder="1" applyAlignment="1">
      <alignment/>
    </xf>
    <xf numFmtId="0" fontId="1" fillId="36" borderId="0" xfId="0" applyFont="1" applyFill="1" applyAlignment="1">
      <alignment horizontal="left" indent="2"/>
    </xf>
    <xf numFmtId="0" fontId="1" fillId="36" borderId="10" xfId="0" applyFont="1" applyFill="1" applyBorder="1" applyAlignment="1">
      <alignment horizontal="left" indent="2"/>
    </xf>
    <xf numFmtId="2" fontId="1" fillId="0" borderId="18" xfId="0" applyNumberFormat="1" applyFont="1" applyFill="1" applyBorder="1" applyAlignment="1">
      <alignment/>
    </xf>
    <xf numFmtId="1" fontId="1" fillId="0" borderId="19" xfId="0" applyNumberFormat="1" applyFont="1" applyFill="1" applyBorder="1" applyAlignment="1" applyProtection="1">
      <alignment horizontal="right" vertical="top" wrapText="1"/>
      <protection locked="0"/>
    </xf>
    <xf numFmtId="0" fontId="1" fillId="33" borderId="0" xfId="0" applyFont="1" applyFill="1" applyBorder="1" applyAlignment="1">
      <alignment horizontal="left" indent="2"/>
    </xf>
    <xf numFmtId="0" fontId="1" fillId="0" borderId="0" xfId="53" applyFont="1">
      <alignment/>
      <protection/>
    </xf>
    <xf numFmtId="10" fontId="1" fillId="0" borderId="0" xfId="53" applyNumberFormat="1" applyFont="1">
      <alignment/>
      <protection/>
    </xf>
    <xf numFmtId="0" fontId="1" fillId="0" borderId="0" xfId="0" applyFont="1" applyFill="1" applyBorder="1" applyAlignment="1">
      <alignment horizontal="left" vertical="top" indent="1"/>
    </xf>
    <xf numFmtId="0" fontId="1" fillId="0" borderId="0" xfId="0" applyFont="1" applyFill="1" applyBorder="1" applyAlignment="1">
      <alignment vertical="top" wrapText="1"/>
    </xf>
    <xf numFmtId="3" fontId="9" fillId="0" borderId="0" xfId="0" applyNumberFormat="1" applyFont="1" applyFill="1" applyBorder="1" applyAlignment="1" applyProtection="1">
      <alignment horizontal="left" vertical="top" wrapText="1"/>
      <protection locked="0"/>
    </xf>
    <xf numFmtId="167" fontId="1" fillId="0" borderId="0" xfId="51" applyNumberFormat="1"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horizontal="left" vertical="top" indent="2"/>
    </xf>
    <xf numFmtId="0" fontId="1" fillId="0" borderId="0" xfId="0" applyFont="1" applyFill="1" applyBorder="1" applyAlignment="1">
      <alignment horizontal="left" vertical="top" wrapText="1"/>
    </xf>
    <xf numFmtId="0" fontId="1" fillId="0" borderId="0" xfId="0" applyFont="1" applyFill="1" applyBorder="1" applyAlignment="1">
      <alignment/>
    </xf>
    <xf numFmtId="0" fontId="1" fillId="0" borderId="0" xfId="0" applyFont="1" applyFill="1" applyBorder="1" applyAlignment="1">
      <alignment/>
    </xf>
    <xf numFmtId="4" fontId="1" fillId="0" borderId="0" xfId="0" applyNumberFormat="1" applyFont="1" applyFill="1" applyBorder="1" applyAlignment="1" applyProtection="1">
      <alignment horizontal="right" vertical="top" wrapText="1"/>
      <protection locked="0"/>
    </xf>
    <xf numFmtId="0" fontId="1" fillId="0" borderId="0" xfId="53" applyFont="1" applyFill="1" applyBorder="1">
      <alignment/>
      <protection/>
    </xf>
    <xf numFmtId="0" fontId="53" fillId="33" borderId="0" xfId="0" applyFont="1" applyFill="1" applyBorder="1" applyAlignment="1">
      <alignment horizontal="left" indent="2"/>
    </xf>
    <xf numFmtId="0" fontId="53" fillId="36" borderId="0" xfId="0" applyFont="1" applyFill="1" applyAlignment="1">
      <alignment/>
    </xf>
    <xf numFmtId="0" fontId="53" fillId="33" borderId="0" xfId="0" applyFont="1" applyFill="1" applyBorder="1" applyAlignment="1">
      <alignment/>
    </xf>
    <xf numFmtId="4" fontId="53" fillId="33" borderId="0" xfId="0" applyNumberFormat="1" applyFont="1" applyFill="1" applyBorder="1" applyAlignment="1" applyProtection="1" quotePrefix="1">
      <alignment horizontal="right" wrapText="1"/>
      <protection hidden="1"/>
    </xf>
    <xf numFmtId="0" fontId="53" fillId="33" borderId="0" xfId="0" applyFont="1" applyFill="1" applyBorder="1" applyAlignment="1">
      <alignment vertical="top" wrapText="1"/>
    </xf>
    <xf numFmtId="0" fontId="11" fillId="0" borderId="0" xfId="0" applyFont="1" applyAlignment="1">
      <alignment horizontal="left" indent="2"/>
    </xf>
    <xf numFmtId="0" fontId="11" fillId="0" borderId="0" xfId="0" applyFont="1" applyAlignment="1">
      <alignment horizontal="left" indent="7"/>
    </xf>
    <xf numFmtId="0" fontId="7" fillId="36" borderId="0" xfId="0" applyFont="1" applyFill="1" applyAlignment="1">
      <alignment/>
    </xf>
    <xf numFmtId="0" fontId="2" fillId="36" borderId="0" xfId="0" applyFont="1" applyFill="1" applyAlignment="1">
      <alignment/>
    </xf>
    <xf numFmtId="4" fontId="7" fillId="36" borderId="0" xfId="0" applyNumberFormat="1" applyFont="1" applyFill="1" applyAlignment="1">
      <alignment/>
    </xf>
    <xf numFmtId="0" fontId="54" fillId="0" borderId="0" xfId="0" applyFont="1" applyAlignment="1">
      <alignment/>
    </xf>
    <xf numFmtId="0" fontId="54" fillId="0" borderId="0" xfId="0" applyFont="1" applyAlignment="1">
      <alignment horizontal="right"/>
    </xf>
    <xf numFmtId="3" fontId="54" fillId="0" borderId="0" xfId="0" applyNumberFormat="1" applyFont="1" applyAlignment="1">
      <alignment/>
    </xf>
    <xf numFmtId="0" fontId="54" fillId="0" borderId="0" xfId="53" applyFont="1">
      <alignment/>
      <protection/>
    </xf>
    <xf numFmtId="165" fontId="55" fillId="36" borderId="0" xfId="0" applyNumberFormat="1" applyFont="1" applyFill="1" applyAlignment="1">
      <alignment/>
    </xf>
    <xf numFmtId="3" fontId="56" fillId="33" borderId="0" xfId="0" applyNumberFormat="1" applyFont="1" applyFill="1" applyBorder="1" applyAlignment="1" applyProtection="1">
      <alignment horizontal="right" vertical="top" wrapText="1"/>
      <protection locked="0"/>
    </xf>
    <xf numFmtId="3" fontId="56" fillId="36" borderId="0" xfId="0" applyNumberFormat="1" applyFont="1" applyFill="1" applyBorder="1" applyAlignment="1" applyProtection="1">
      <alignment horizontal="right" vertical="top" wrapText="1"/>
      <protection locked="0"/>
    </xf>
    <xf numFmtId="0" fontId="55" fillId="33" borderId="0" xfId="0" applyFont="1" applyFill="1" applyBorder="1" applyAlignment="1">
      <alignment/>
    </xf>
    <xf numFmtId="0" fontId="54" fillId="36" borderId="0" xfId="0" applyFont="1" applyFill="1" applyAlignment="1">
      <alignment/>
    </xf>
    <xf numFmtId="0" fontId="54" fillId="36" borderId="0" xfId="0" applyFont="1" applyFill="1" applyAlignment="1">
      <alignment horizontal="left"/>
    </xf>
    <xf numFmtId="0" fontId="54" fillId="36" borderId="0" xfId="0" applyFont="1" applyFill="1" applyBorder="1" applyAlignment="1">
      <alignment/>
    </xf>
    <xf numFmtId="0" fontId="54" fillId="36" borderId="0" xfId="0" applyFont="1" applyFill="1" applyAlignment="1">
      <alignment/>
    </xf>
    <xf numFmtId="1" fontId="54" fillId="0" borderId="0" xfId="0" applyNumberFormat="1" applyFont="1" applyAlignment="1">
      <alignment/>
    </xf>
    <xf numFmtId="4" fontId="7" fillId="36" borderId="0" xfId="0" applyNumberFormat="1" applyFont="1" applyFill="1" applyBorder="1" applyAlignment="1" applyProtection="1" quotePrefix="1">
      <alignment horizontal="right" wrapText="1"/>
      <protection hidden="1"/>
    </xf>
    <xf numFmtId="0" fontId="7" fillId="36" borderId="0" xfId="0" applyFont="1" applyFill="1" applyAlignment="1">
      <alignment/>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Prozent_Finanzformeln" xfId="51"/>
    <cellStyle name="Schlecht" xfId="52"/>
    <cellStyle name="Standard_Finanzformel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99"/>
      <rgbColor rgb="000000FF"/>
      <rgbColor rgb="00FFFF00"/>
      <rgbColor rgb="00CC0000"/>
      <rgbColor rgb="00FFCC00"/>
      <rgbColor rgb="00800000"/>
      <rgbColor rgb="00008000"/>
      <rgbColor rgb="00000080"/>
      <rgbColor rgb="00808000"/>
      <rgbColor rgb="00B2B2B2"/>
      <rgbColor rgb="00008080"/>
      <rgbColor rgb="00EAEAEA"/>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CCCCFF"/>
      <rgbColor rgb="00FFCC66"/>
      <rgbColor rgb="00CCFFCC"/>
      <rgbColor rgb="00FFFF99"/>
      <rgbColor rgb="00A6CAF0"/>
      <rgbColor rgb="00CC9CCC"/>
      <rgbColor rgb="00DDDDDD"/>
      <rgbColor rgb="00E3E3E3"/>
      <rgbColor rgb="003366FF"/>
      <rgbColor rgb="0033CCCC"/>
      <rgbColor rgb="00339933"/>
      <rgbColor rgb="00FFCC99"/>
      <rgbColor rgb="00996633"/>
      <rgbColor rgb="00996666"/>
      <rgbColor rgb="00666699"/>
      <rgbColor rgb="00969696"/>
      <rgbColor rgb="003333CC"/>
      <rgbColor rgb="00336666"/>
      <rgbColor rgb="00003300"/>
      <rgbColor rgb="00333300"/>
      <rgbColor rgb="00663300"/>
      <rgbColor rgb="00C0C0C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7025"/>
          <c:y val="0.0375"/>
          <c:w val="0.83175"/>
          <c:h val="0.94725"/>
        </c:manualLayout>
      </c:layout>
      <c:barChart>
        <c:barDir val="col"/>
        <c:grouping val="stacked"/>
        <c:varyColors val="0"/>
        <c:ser>
          <c:idx val="0"/>
          <c:order val="0"/>
          <c:tx>
            <c:strRef>
              <c:f>Altersvorsorge!$I$31</c:f>
              <c:strCache>
                <c:ptCount val="1"/>
                <c:pt idx="0">
                  <c:v>EUR</c:v>
                </c:pt>
              </c:strCache>
            </c:strRef>
          </c:tx>
          <c:spPr>
            <a:solidFill>
              <a:srgbClr val="5F5F5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0" i="0" u="none" baseline="0">
                    <a:solidFill>
                      <a:srgbClr val="C0C0C0"/>
                    </a:solidFill>
                    <a:latin typeface="Verdana"/>
                    <a:ea typeface="Verdana"/>
                    <a:cs typeface="Verdana"/>
                  </a:defRPr>
                </a:pPr>
              </a:p>
            </c:txPr>
            <c:dLblPos val="inBase"/>
            <c:showLegendKey val="0"/>
            <c:showVal val="1"/>
            <c:showBubbleSize val="0"/>
            <c:showCatName val="0"/>
            <c:showSerName val="0"/>
            <c:showPercent val="0"/>
          </c:dLbls>
          <c:cat>
            <c:strRef>
              <c:f>Altersvorsorge!$H$32:$H$34</c:f>
              <c:strCache/>
            </c:strRef>
          </c:cat>
          <c:val>
            <c:numRef>
              <c:f>Altersvorsorge!$I$32:$I$34</c:f>
              <c:numCache/>
            </c:numRef>
          </c:val>
        </c:ser>
        <c:ser>
          <c:idx val="1"/>
          <c:order val="1"/>
          <c:tx>
            <c:strRef>
              <c:f>Altersvorsorge!$J$31</c:f>
              <c:strCache>
                <c:ptCount val="1"/>
                <c:pt idx="0">
                  <c:v>Lücke</c:v>
                </c:pt>
              </c:strCache>
            </c:strRef>
          </c:tx>
          <c:spPr>
            <a:solidFill>
              <a:srgbClr val="FAC09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0" sourceLinked="0"/>
            <c:spPr>
              <a:noFill/>
              <a:ln w="3175">
                <a:noFill/>
              </a:ln>
            </c:spPr>
            <c:txPr>
              <a:bodyPr vert="horz" rot="0" anchor="ctr"/>
              <a:lstStyle/>
              <a:p>
                <a:pPr algn="ctr">
                  <a:defRPr lang="en-US" cap="none" sz="800" b="0" i="0" u="none" baseline="0">
                    <a:solidFill>
                      <a:srgbClr val="424242"/>
                    </a:solidFill>
                    <a:latin typeface="Verdana"/>
                    <a:ea typeface="Verdana"/>
                    <a:cs typeface="Verdana"/>
                  </a:defRPr>
                </a:pPr>
              </a:p>
            </c:txPr>
            <c:dLblPos val="inBase"/>
            <c:showLegendKey val="0"/>
            <c:showVal val="1"/>
            <c:showBubbleSize val="0"/>
            <c:showCatName val="0"/>
            <c:showSerName val="0"/>
            <c:showPercent val="0"/>
          </c:dLbls>
          <c:cat>
            <c:strRef>
              <c:f>Altersvorsorge!$H$32:$H$34</c:f>
              <c:strCache/>
            </c:strRef>
          </c:cat>
          <c:val>
            <c:numRef>
              <c:f>Altersvorsorge!$J$32:$J$34</c:f>
              <c:numCache/>
            </c:numRef>
          </c:val>
        </c:ser>
        <c:ser>
          <c:idx val="2"/>
          <c:order val="2"/>
          <c:tx>
            <c:strRef>
              <c:f>Altersvorsorge!$L$26</c:f>
              <c:strCache>
                <c:ptCount val="1"/>
                <c:pt idx="0">
                  <c:v/>
                </c:pt>
              </c:strCache>
            </c:strRef>
          </c:tx>
          <c:spPr>
            <a:solidFill>
              <a:srgbClr val="FF8080"/>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0" sourceLinked="0"/>
            <c:spPr>
              <a:noFill/>
              <a:ln w="3175">
                <a:noFill/>
              </a:ln>
            </c:spPr>
            <c:txPr>
              <a:bodyPr vert="horz" rot="-5400000" anchor="ctr"/>
              <a:lstStyle/>
              <a:p>
                <a:pPr algn="ctr">
                  <a:defRPr lang="en-US" cap="none" sz="800" b="0" i="0" u="none" baseline="0">
                    <a:solidFill>
                      <a:srgbClr val="424242"/>
                    </a:solidFill>
                    <a:latin typeface="Verdana"/>
                    <a:ea typeface="Verdana"/>
                    <a:cs typeface="Verdana"/>
                  </a:defRPr>
                </a:pPr>
              </a:p>
            </c:txPr>
            <c:dLblPos val="inBase"/>
            <c:showLegendKey val="0"/>
            <c:showVal val="1"/>
            <c:showBubbleSize val="0"/>
            <c:showCatName val="0"/>
            <c:showSerName val="0"/>
            <c:showPercent val="0"/>
          </c:dLbls>
          <c:cat>
            <c:strRef>
              <c:f>Altersvorsorge!$H$32:$H$34</c:f>
              <c:strCache/>
            </c:strRef>
          </c:cat>
          <c:val>
            <c:numRef>
              <c:f>Altersvorsorge!$L$27:$L$29</c:f>
              <c:numCache/>
            </c:numRef>
          </c:val>
        </c:ser>
        <c:overlap val="100"/>
        <c:gapWidth val="110"/>
        <c:axId val="64110357"/>
        <c:axId val="40122302"/>
      </c:barChart>
      <c:catAx>
        <c:axId val="64110357"/>
        <c:scaling>
          <c:orientation val="minMax"/>
        </c:scaling>
        <c:axPos val="b"/>
        <c:delete val="0"/>
        <c:numFmt formatCode="General" sourceLinked="1"/>
        <c:majorTickMark val="out"/>
        <c:minorTickMark val="none"/>
        <c:tickLblPos val="nextTo"/>
        <c:spPr>
          <a:ln w="3175">
            <a:solidFill>
              <a:srgbClr val="000000"/>
            </a:solidFill>
          </a:ln>
        </c:spPr>
        <c:crossAx val="40122302"/>
        <c:crosses val="autoZero"/>
        <c:auto val="1"/>
        <c:lblOffset val="100"/>
        <c:tickLblSkip val="1"/>
        <c:noMultiLvlLbl val="0"/>
      </c:catAx>
      <c:valAx>
        <c:axId val="40122302"/>
        <c:scaling>
          <c:orientation val="minMax"/>
        </c:scaling>
        <c:axPos val="l"/>
        <c:delete val="1"/>
        <c:majorTickMark val="out"/>
        <c:minorTickMark val="none"/>
        <c:tickLblPos val="nextTo"/>
        <c:crossAx val="64110357"/>
        <c:crossesAt val="1"/>
        <c:crossBetween val="between"/>
        <c:dispUnits/>
        <c:majorUnit val="300"/>
      </c:valAx>
      <c:spPr>
        <a:noFill/>
        <a:ln>
          <a:noFill/>
        </a:ln>
      </c:spPr>
    </c:plotArea>
    <c:plotVisOnly val="1"/>
    <c:dispBlanksAs val="gap"/>
    <c:showDLblsOverMax val="0"/>
  </c:chart>
  <c:spPr>
    <a:solidFill>
      <a:srgbClr val="EAEAEA"/>
    </a:solidFill>
    <a:ln w="12700">
      <a:solidFill>
        <a:srgbClr val="FFFFFF"/>
      </a:solidFill>
    </a:ln>
  </c:spPr>
  <c:txPr>
    <a:bodyPr vert="horz" rot="0"/>
    <a:lstStyle/>
    <a:p>
      <a:pPr>
        <a:defRPr lang="en-US" cap="none" sz="800" b="0" i="0" u="none" baseline="0">
          <a:solidFill>
            <a:srgbClr val="000000"/>
          </a:solidFill>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29</xdr:row>
      <xdr:rowOff>85725</xdr:rowOff>
    </xdr:from>
    <xdr:to>
      <xdr:col>9</xdr:col>
      <xdr:colOff>609600</xdr:colOff>
      <xdr:row>42</xdr:row>
      <xdr:rowOff>66675</xdr:rowOff>
    </xdr:to>
    <xdr:graphicFrame>
      <xdr:nvGraphicFramePr>
        <xdr:cNvPr id="1" name="Chart 12"/>
        <xdr:cNvGraphicFramePr/>
      </xdr:nvGraphicFramePr>
      <xdr:xfrm>
        <a:off x="5619750" y="4295775"/>
        <a:ext cx="2466975" cy="1838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5:K30"/>
  <sheetViews>
    <sheetView zoomScalePageLayoutView="0" workbookViewId="0" topLeftCell="A1">
      <selection activeCell="G24" sqref="G24"/>
    </sheetView>
  </sheetViews>
  <sheetFormatPr defaultColWidth="11.00390625" defaultRowHeight="12.75"/>
  <sheetData>
    <row r="5" ht="12.75">
      <c r="B5" t="s">
        <v>19</v>
      </c>
    </row>
    <row r="30" ht="12.75">
      <c r="K30" s="2" t="s">
        <v>21</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B1:M42"/>
  <sheetViews>
    <sheetView showGridLines="0" showRowColHeaders="0" tabSelected="1" zoomScalePageLayoutView="0" workbookViewId="0" topLeftCell="A1">
      <selection activeCell="I24" sqref="I24"/>
    </sheetView>
  </sheetViews>
  <sheetFormatPr defaultColWidth="11.00390625" defaultRowHeight="12.75"/>
  <cols>
    <col min="1" max="1" width="2.50390625" style="1" customWidth="1"/>
    <col min="2" max="2" width="34.875" style="1" customWidth="1"/>
    <col min="3" max="3" width="6.50390625" style="1" customWidth="1"/>
    <col min="4" max="4" width="9.00390625" style="1" customWidth="1"/>
    <col min="5" max="5" width="11.375" style="1" customWidth="1"/>
    <col min="6" max="6" width="7.375" style="1" customWidth="1"/>
    <col min="7" max="7" width="10.125" style="1" customWidth="1"/>
    <col min="8" max="8" width="6.625" style="1" customWidth="1"/>
    <col min="9" max="9" width="9.75390625" style="1" customWidth="1"/>
    <col min="10" max="10" width="8.375" style="1" customWidth="1"/>
    <col min="11" max="11" width="10.125" style="1" customWidth="1"/>
    <col min="12" max="16384" width="11.00390625" style="1" customWidth="1"/>
  </cols>
  <sheetData>
    <row r="1" spans="2:12" ht="11.25">
      <c r="B1" s="3" t="s">
        <v>10</v>
      </c>
      <c r="L1" s="1" t="s">
        <v>22</v>
      </c>
    </row>
    <row r="2" ht="15">
      <c r="B2" s="23" t="s">
        <v>12</v>
      </c>
    </row>
    <row r="3" spans="2:8" ht="11.25">
      <c r="B3" s="4"/>
      <c r="C3" s="4"/>
      <c r="D3" s="4"/>
      <c r="E3" s="4"/>
      <c r="F3" s="4"/>
      <c r="G3" s="4"/>
      <c r="H3" s="4"/>
    </row>
    <row r="4" spans="2:8" ht="11.25">
      <c r="B4" s="24" t="s">
        <v>0</v>
      </c>
      <c r="C4" s="4"/>
      <c r="D4" s="4"/>
      <c r="E4" s="4"/>
      <c r="F4" s="4"/>
      <c r="G4" s="4"/>
      <c r="H4" s="4"/>
    </row>
    <row r="5" spans="2:8" ht="11.25">
      <c r="B5" s="18" t="s">
        <v>1</v>
      </c>
      <c r="C5" s="4"/>
      <c r="D5" s="4"/>
      <c r="E5" s="29"/>
      <c r="F5" s="4" t="s">
        <v>11</v>
      </c>
      <c r="G5" s="32"/>
      <c r="H5" s="4"/>
    </row>
    <row r="6" spans="2:8" ht="11.25">
      <c r="B6" s="19" t="s">
        <v>7</v>
      </c>
      <c r="C6" s="4"/>
      <c r="D6" s="4"/>
      <c r="E6" s="7"/>
      <c r="F6" s="4" t="s">
        <v>11</v>
      </c>
      <c r="G6" s="33" t="s">
        <v>11</v>
      </c>
      <c r="H6" s="4"/>
    </row>
    <row r="7" spans="2:8" ht="11.25">
      <c r="B7" s="18" t="s">
        <v>17</v>
      </c>
      <c r="C7" s="4"/>
      <c r="D7" s="8"/>
      <c r="E7" s="9">
        <f>SUM(E5:E6)</f>
        <v>0</v>
      </c>
      <c r="F7" s="4" t="s">
        <v>11</v>
      </c>
      <c r="G7" s="34">
        <f>IF(D8&gt;0,D8,E7)</f>
        <v>1200</v>
      </c>
      <c r="H7" s="4"/>
    </row>
    <row r="8" spans="2:8" ht="11.25">
      <c r="B8" s="17" t="s">
        <v>9</v>
      </c>
      <c r="C8" s="4"/>
      <c r="D8" s="22">
        <v>1200</v>
      </c>
      <c r="E8" s="9" t="s">
        <v>3</v>
      </c>
      <c r="F8" s="4"/>
      <c r="G8" s="34"/>
      <c r="H8" s="4"/>
    </row>
    <row r="9" spans="2:8" ht="11.25">
      <c r="B9" s="6"/>
      <c r="C9" s="4"/>
      <c r="D9" s="4"/>
      <c r="E9" s="4"/>
      <c r="F9" s="4"/>
      <c r="G9" s="35"/>
      <c r="H9" s="4"/>
    </row>
    <row r="10" spans="2:8" ht="11.25">
      <c r="B10" s="5" t="s">
        <v>2</v>
      </c>
      <c r="C10" s="4"/>
      <c r="D10" s="4"/>
      <c r="E10" s="10"/>
      <c r="F10" s="4"/>
      <c r="G10" s="35"/>
      <c r="H10" s="4"/>
    </row>
    <row r="11" spans="2:8" ht="11.25">
      <c r="B11" s="18" t="s">
        <v>20</v>
      </c>
      <c r="C11" s="8"/>
      <c r="D11" s="8"/>
      <c r="E11" s="29">
        <v>900</v>
      </c>
      <c r="F11" s="4" t="s">
        <v>11</v>
      </c>
      <c r="G11" s="35"/>
      <c r="H11" s="4"/>
    </row>
    <row r="12" spans="2:8" ht="11.25">
      <c r="B12" s="18" t="s">
        <v>4</v>
      </c>
      <c r="C12" s="4"/>
      <c r="D12" s="8"/>
      <c r="E12" s="29"/>
      <c r="F12" s="4" t="s">
        <v>11</v>
      </c>
      <c r="G12" s="35"/>
      <c r="H12" s="4"/>
    </row>
    <row r="13" spans="2:8" ht="11.25">
      <c r="B13" s="18" t="s">
        <v>5</v>
      </c>
      <c r="C13" s="4"/>
      <c r="D13" s="4"/>
      <c r="E13" s="30"/>
      <c r="F13" s="4" t="s">
        <v>11</v>
      </c>
      <c r="G13" s="35"/>
      <c r="H13" s="4"/>
    </row>
    <row r="14" spans="2:8" ht="11.25">
      <c r="B14" s="18" t="s">
        <v>6</v>
      </c>
      <c r="C14" s="4"/>
      <c r="D14" s="4"/>
      <c r="E14" s="30"/>
      <c r="F14" s="4" t="s">
        <v>11</v>
      </c>
      <c r="G14" s="35"/>
      <c r="H14" s="4"/>
    </row>
    <row r="15" spans="2:8" ht="11.25">
      <c r="B15" s="19" t="s">
        <v>7</v>
      </c>
      <c r="C15" s="8"/>
      <c r="D15" s="4"/>
      <c r="E15" s="31"/>
      <c r="F15" s="4" t="s">
        <v>11</v>
      </c>
      <c r="G15" s="35"/>
      <c r="H15" s="4"/>
    </row>
    <row r="16" spans="2:8" ht="11.25">
      <c r="B16" s="18" t="s">
        <v>15</v>
      </c>
      <c r="C16" s="8"/>
      <c r="D16" s="4"/>
      <c r="E16" s="11">
        <f>SUM(E11:E15)</f>
        <v>900</v>
      </c>
      <c r="F16" s="4" t="s">
        <v>11</v>
      </c>
      <c r="G16" s="35"/>
      <c r="H16" s="4"/>
    </row>
    <row r="17" spans="2:8" ht="11.25">
      <c r="B17" s="20" t="s">
        <v>8</v>
      </c>
      <c r="C17" s="12"/>
      <c r="D17" s="28">
        <v>0.01</v>
      </c>
      <c r="E17" s="4"/>
      <c r="F17" s="4"/>
      <c r="G17" s="35"/>
      <c r="H17" s="4"/>
    </row>
    <row r="18" spans="2:8" ht="11.25">
      <c r="B18" s="19" t="s">
        <v>14</v>
      </c>
      <c r="C18" s="96">
        <f>D18*12</f>
        <v>240</v>
      </c>
      <c r="D18" s="27">
        <v>20</v>
      </c>
      <c r="E18" s="13"/>
      <c r="F18" s="4"/>
      <c r="G18" s="35"/>
      <c r="H18" s="4"/>
    </row>
    <row r="19" spans="2:8" ht="11.25">
      <c r="B19" s="21" t="str">
        <f>"Kaufkraft von "&amp;E16&amp;" € in "&amp;D18&amp;" Jahren"</f>
        <v>Kaufkraft von 900 € in 20 Jahren</v>
      </c>
      <c r="C19" s="14"/>
      <c r="D19" s="8"/>
      <c r="E19" s="48">
        <f>E16/(1+D17)^D18</f>
        <v>737.5900233035659</v>
      </c>
      <c r="F19" s="13" t="s">
        <v>11</v>
      </c>
      <c r="G19" s="49">
        <f>E19</f>
        <v>737.5900233035659</v>
      </c>
      <c r="H19" s="4"/>
    </row>
    <row r="20" spans="2:8" ht="11.25">
      <c r="B20" s="38" t="s">
        <v>16</v>
      </c>
      <c r="C20" s="88"/>
      <c r="D20" s="89"/>
      <c r="E20" s="90"/>
      <c r="F20" s="88"/>
      <c r="G20" s="36">
        <f>IF(G7&gt;G19,G7-G19,0)</f>
        <v>462.4099766964341</v>
      </c>
      <c r="H20" s="15"/>
    </row>
    <row r="21" spans="2:8" ht="11.25">
      <c r="B21" s="6"/>
      <c r="C21" s="4"/>
      <c r="D21" s="4"/>
      <c r="E21" s="10"/>
      <c r="F21" s="4"/>
      <c r="G21" s="37"/>
      <c r="H21" s="4"/>
    </row>
    <row r="22" spans="2:8" ht="11.25">
      <c r="B22" s="6"/>
      <c r="C22" s="4"/>
      <c r="D22" s="4"/>
      <c r="E22" s="10"/>
      <c r="F22" s="4"/>
      <c r="G22" s="8"/>
      <c r="H22" s="4"/>
    </row>
    <row r="23" spans="2:8" ht="11.25">
      <c r="B23" s="26" t="s">
        <v>39</v>
      </c>
      <c r="C23" s="4"/>
      <c r="D23" s="4"/>
      <c r="E23" s="4"/>
      <c r="F23" s="4"/>
      <c r="G23" s="4"/>
      <c r="H23" s="4"/>
    </row>
    <row r="24" spans="2:8" ht="11.25">
      <c r="B24" s="67" t="s">
        <v>33</v>
      </c>
      <c r="C24" s="28">
        <v>0.01</v>
      </c>
      <c r="D24" s="40" t="s">
        <v>32</v>
      </c>
      <c r="E24" s="56">
        <f>PV((1+C24)^(1/12)-1,C26,-G20,0)</f>
        <v>100591.44459183128</v>
      </c>
      <c r="F24" s="8" t="s">
        <v>3</v>
      </c>
      <c r="G24" s="4"/>
      <c r="H24" s="10"/>
    </row>
    <row r="25" spans="2:13" ht="11.25">
      <c r="B25" s="19" t="s">
        <v>13</v>
      </c>
      <c r="C25" s="66">
        <v>20</v>
      </c>
      <c r="D25" s="50" t="s">
        <v>18</v>
      </c>
      <c r="E25" s="39"/>
      <c r="F25" s="39"/>
      <c r="G25" s="4"/>
      <c r="H25" s="16"/>
      <c r="M25" s="25"/>
    </row>
    <row r="26" spans="2:13" ht="12.75" customHeight="1">
      <c r="B26" s="53" t="s">
        <v>26</v>
      </c>
      <c r="C26" s="97">
        <f>C25*12</f>
        <v>240</v>
      </c>
      <c r="D26" s="39"/>
      <c r="E26" s="54">
        <f>PMT((1+C24)^(1/12)-1,C18,0,-E24+0*(1+C24)^(C18/12),1)</f>
        <v>378.6514336341187</v>
      </c>
      <c r="F26" s="55" t="s">
        <v>3</v>
      </c>
      <c r="G26" s="4"/>
      <c r="H26" s="15"/>
      <c r="L26" s="25"/>
      <c r="M26" s="71"/>
    </row>
    <row r="27" spans="2:13" ht="11.25">
      <c r="B27" s="40"/>
      <c r="C27" s="40"/>
      <c r="D27" s="40"/>
      <c r="E27" s="40"/>
      <c r="F27" s="40"/>
      <c r="G27" s="4"/>
      <c r="H27" s="40"/>
      <c r="L27" s="25"/>
      <c r="M27" s="80"/>
    </row>
    <row r="28" spans="2:13" ht="11.25">
      <c r="B28" s="45" t="s">
        <v>24</v>
      </c>
      <c r="C28" s="41"/>
      <c r="D28" s="44">
        <v>100</v>
      </c>
      <c r="E28" s="51" t="s">
        <v>3</v>
      </c>
      <c r="F28" s="43"/>
      <c r="G28" s="4"/>
      <c r="H28" s="41"/>
      <c r="I28" s="95">
        <f>IF(J28&lt;&gt;"",RATE(D18,-I39,-I38,I37,0),0)</f>
        <v>0.1277341634756879</v>
      </c>
      <c r="J28" s="98" t="str">
        <f>IF(E26-D28&gt;10,"nötige Rendite für "&amp;FIXED(G20,2)&amp;" € Zusatzrente bei "&amp;D28&amp;" € statt "&amp;FIXED(E26,2)&amp;" € Sparrate","")</f>
        <v>nötige Rendite für 462,41 € Zusatzrente bei 100 € statt 378,65 € Sparrate</v>
      </c>
      <c r="L28" s="25"/>
      <c r="M28" s="80"/>
    </row>
    <row r="29" spans="2:13" ht="11.25">
      <c r="B29" s="45" t="s">
        <v>23</v>
      </c>
      <c r="C29" s="41"/>
      <c r="D29" s="28">
        <v>1</v>
      </c>
      <c r="E29" s="57">
        <f>D28*D29</f>
        <v>100</v>
      </c>
      <c r="F29" s="43" t="s">
        <v>3</v>
      </c>
      <c r="G29" s="39"/>
      <c r="H29" s="39"/>
      <c r="L29" s="25"/>
      <c r="M29" s="80"/>
    </row>
    <row r="30" spans="2:13" ht="11.25">
      <c r="B30" s="46" t="s">
        <v>27</v>
      </c>
      <c r="C30" s="52"/>
      <c r="D30" s="42"/>
      <c r="E30" s="58"/>
      <c r="F30" s="43" t="s">
        <v>3</v>
      </c>
      <c r="G30" s="39"/>
      <c r="H30" s="39"/>
      <c r="I30" s="91"/>
      <c r="M30" s="80"/>
    </row>
    <row r="31" spans="2:13" ht="11.25">
      <c r="B31" s="45" t="s">
        <v>25</v>
      </c>
      <c r="C31" s="41"/>
      <c r="D31" s="42"/>
      <c r="E31" s="59">
        <f>FV((1+C24)^(1/12)-1,C18,-E29,0,1)+E30*(1+C24)^(C18/12)</f>
        <v>26565.710745210134</v>
      </c>
      <c r="F31" s="43" t="s">
        <v>3</v>
      </c>
      <c r="G31" s="39"/>
      <c r="H31" s="99"/>
      <c r="I31" s="92" t="s">
        <v>11</v>
      </c>
      <c r="J31" s="92" t="s">
        <v>43</v>
      </c>
      <c r="M31" s="80"/>
    </row>
    <row r="32" spans="2:13" ht="11.25">
      <c r="B32" s="81" t="str">
        <f>"Zusatzrente bei "&amp;E29&amp;" € Sparrate"</f>
        <v>Zusatzrente bei 100 € Sparrate</v>
      </c>
      <c r="C32" s="82"/>
      <c r="D32" s="83"/>
      <c r="E32" s="84">
        <f>PMT((1+C24)^(1/12)-1,C26,-E31,1)</f>
        <v>122.11645603581412</v>
      </c>
      <c r="F32" s="85" t="s">
        <v>3</v>
      </c>
      <c r="G32" s="39"/>
      <c r="H32" s="100" t="s">
        <v>38</v>
      </c>
      <c r="I32" s="103">
        <f>G7</f>
        <v>1200</v>
      </c>
      <c r="J32" s="93">
        <v>0</v>
      </c>
      <c r="M32" s="68"/>
    </row>
    <row r="33" spans="2:13" ht="11.25">
      <c r="B33" s="64" t="s">
        <v>29</v>
      </c>
      <c r="C33" s="41"/>
      <c r="D33" s="41"/>
      <c r="E33" s="62">
        <f>E19</f>
        <v>737.5900233035659</v>
      </c>
      <c r="F33" s="41" t="s">
        <v>3</v>
      </c>
      <c r="G33" s="39"/>
      <c r="H33" s="100" t="s">
        <v>41</v>
      </c>
      <c r="I33" s="103">
        <f>E19</f>
        <v>737.5900233035659</v>
      </c>
      <c r="J33" s="93">
        <f>G20</f>
        <v>462.4099766964341</v>
      </c>
      <c r="L33" s="69"/>
      <c r="M33" s="68"/>
    </row>
    <row r="34" spans="2:13" ht="11.25">
      <c r="B34" s="63" t="s">
        <v>28</v>
      </c>
      <c r="C34" s="41"/>
      <c r="D34" s="41"/>
      <c r="E34" s="61">
        <f>SUM(E32:E33)</f>
        <v>859.70647933938</v>
      </c>
      <c r="F34" s="41" t="s">
        <v>3</v>
      </c>
      <c r="G34" s="39"/>
      <c r="H34" s="100" t="s">
        <v>42</v>
      </c>
      <c r="I34" s="103">
        <f>E34</f>
        <v>859.70647933938</v>
      </c>
      <c r="J34" s="93">
        <f>E35</f>
        <v>340.29352066061995</v>
      </c>
      <c r="M34" s="68"/>
    </row>
    <row r="35" spans="2:13" ht="11.25">
      <c r="B35" s="38" t="s">
        <v>40</v>
      </c>
      <c r="C35" s="41"/>
      <c r="D35" s="41"/>
      <c r="E35" s="104">
        <f>IF(G7&gt;E34,G7-E34,0)</f>
        <v>340.29352066061995</v>
      </c>
      <c r="F35" s="105" t="s">
        <v>3</v>
      </c>
      <c r="G35" s="39"/>
      <c r="H35" s="99"/>
      <c r="I35" s="103"/>
      <c r="J35" s="94"/>
      <c r="M35" s="68"/>
    </row>
    <row r="36" spans="2:13" ht="11.25">
      <c r="B36" s="47"/>
      <c r="C36" s="41"/>
      <c r="D36" s="41"/>
      <c r="E36" s="41"/>
      <c r="F36" s="41"/>
      <c r="G36" s="39"/>
      <c r="H36" s="101" t="s">
        <v>35</v>
      </c>
      <c r="I36" s="103">
        <f>PV((1+C24)^(1/12)-1,C26,-G20,0)</f>
        <v>100591.44459183128</v>
      </c>
      <c r="J36" s="94"/>
      <c r="M36" s="68"/>
    </row>
    <row r="37" spans="2:13" ht="11.25">
      <c r="B37" s="63" t="s">
        <v>30</v>
      </c>
      <c r="C37" s="28">
        <v>0.005</v>
      </c>
      <c r="D37" s="65">
        <v>950</v>
      </c>
      <c r="E37" s="60">
        <f>D37*(1+C37)^D18</f>
        <v>1049.6507983273912</v>
      </c>
      <c r="F37" s="41" t="s">
        <v>3</v>
      </c>
      <c r="G37" s="39"/>
      <c r="H37" s="102" t="s">
        <v>36</v>
      </c>
      <c r="I37" s="103">
        <f>I36+E29*1/2+E29*12/2</f>
        <v>101241.44459183128</v>
      </c>
      <c r="J37" s="94"/>
      <c r="M37" s="68"/>
    </row>
    <row r="38" spans="2:13" ht="11.25">
      <c r="B38" s="63" t="s">
        <v>31</v>
      </c>
      <c r="C38" s="39"/>
      <c r="D38" s="39"/>
      <c r="E38" s="60">
        <f>IF(E37&gt;E34,E37-E34,0)</f>
        <v>189.9443189880111</v>
      </c>
      <c r="F38" s="41" t="s">
        <v>3</v>
      </c>
      <c r="G38" s="39"/>
      <c r="H38" s="102" t="s">
        <v>37</v>
      </c>
      <c r="I38" s="103">
        <f>E30+E29*0/2+E29*12/2</f>
        <v>600</v>
      </c>
      <c r="J38" s="91"/>
      <c r="L38" s="68"/>
      <c r="M38" s="68"/>
    </row>
    <row r="39" spans="2:13" ht="11.25">
      <c r="B39" s="39"/>
      <c r="C39" s="39"/>
      <c r="D39" s="39"/>
      <c r="E39" s="39"/>
      <c r="F39" s="39"/>
      <c r="G39" s="39"/>
      <c r="H39" s="102" t="s">
        <v>34</v>
      </c>
      <c r="I39" s="103">
        <f>E29*12</f>
        <v>1200</v>
      </c>
      <c r="J39" s="91"/>
      <c r="K39" s="78"/>
      <c r="L39" s="71"/>
      <c r="M39" s="72"/>
    </row>
    <row r="40" spans="2:13" ht="11.25">
      <c r="B40" s="86" t="str">
        <f>IF(D28&gt;0,IF(E34&lt;E37,"Ergebnis: Auch mit Zusatz-Sparen von "&amp;D28&amp;" € wird keine Gesamtrente über",""),"")</f>
        <v>Ergebnis: Auch mit Zusatz-Sparen von 100 € wird keine Gesamtrente über</v>
      </c>
      <c r="I40" s="91"/>
      <c r="J40" s="70"/>
      <c r="K40" s="73"/>
      <c r="L40" s="71"/>
      <c r="M40" s="74"/>
    </row>
    <row r="41" spans="2:13" ht="11.25">
      <c r="B41" s="87" t="str">
        <f>IF(B40&lt;&gt;"","Grundsicherung erzielt.","")</f>
        <v>Grundsicherung erzielt.</v>
      </c>
      <c r="J41" s="75"/>
      <c r="K41" s="76"/>
      <c r="L41" s="76"/>
      <c r="M41" s="77"/>
    </row>
    <row r="42" spans="2:13" ht="11.25">
      <c r="B42" s="87"/>
      <c r="J42" s="70"/>
      <c r="K42" s="78"/>
      <c r="L42" s="79"/>
      <c r="M42" s="71"/>
    </row>
    <row r="43" ht="11.25"/>
    <row r="44" ht="11.25"/>
    <row r="45" ht="11.25"/>
    <row r="46" ht="11.25"/>
  </sheetData>
  <sheetProtection formatCells="0"/>
  <printOptions/>
  <pageMargins left="0.787401575" right="0.787401575" top="0.984251969" bottom="0.984251969" header="0.4921259845" footer="0.4921259845"/>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cp:lastModifiedBy>
  <dcterms:created xsi:type="dcterms:W3CDTF">2006-10-03T16:32:27Z</dcterms:created>
  <dcterms:modified xsi:type="dcterms:W3CDTF">2016-02-01T17:52:06Z</dcterms:modified>
  <cp:category/>
  <cp:version/>
  <cp:contentType/>
  <cp:contentStatus/>
</cp:coreProperties>
</file>