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05" windowHeight="7995" activeTab="0"/>
  </bookViews>
  <sheets>
    <sheet name="Körperschaftsteuer" sheetId="1" r:id="rId1"/>
    <sheet name="Jahre" sheetId="2" r:id="rId2"/>
  </sheets>
  <definedNames>
    <definedName name="JAHRE">'Jahre'!$A$2:$A$25</definedName>
  </definedNames>
  <calcPr fullCalcOnLoad="1"/>
</workbook>
</file>

<file path=xl/comments1.xml><?xml version="1.0" encoding="utf-8"?>
<comments xmlns="http://schemas.openxmlformats.org/spreadsheetml/2006/main">
  <authors>
    <author>maul</author>
  </authors>
  <commentList>
    <comment ref="C9" authorId="0">
      <text>
        <r>
          <rPr>
            <b/>
            <sz val="9"/>
            <rFont val="Tahoma"/>
            <family val="2"/>
          </rPr>
          <t xml:space="preserve">Freibetrag </t>
        </r>
        <r>
          <rPr>
            <sz val="9"/>
            <rFont val="Tahoma"/>
            <family val="2"/>
          </rPr>
          <t>bekommen: 
a) 3.835 € steuerfreie Vereine
b) 13.498 € - Genossenschaften und Vereine die Landwirtschaft betreiben</t>
        </r>
      </text>
    </comment>
  </commentList>
</comments>
</file>

<file path=xl/sharedStrings.xml><?xml version="1.0" encoding="utf-8"?>
<sst xmlns="http://schemas.openxmlformats.org/spreadsheetml/2006/main" count="34" uniqueCount="27">
  <si>
    <t>Körperschaftsteuer-Berechnung</t>
  </si>
  <si>
    <t>Jahr:</t>
  </si>
  <si>
    <t>EUR</t>
  </si>
  <si>
    <t>Korrekturen ( + / - )</t>
  </si>
  <si>
    <t>Gesamtbetrag der Einkünfte</t>
  </si>
  <si>
    <t>(-) Verlustabzug nach § 10d EStG</t>
  </si>
  <si>
    <t>Einkommen</t>
  </si>
  <si>
    <t>Freibetrag</t>
  </si>
  <si>
    <t>unversteuerter Gewinn</t>
  </si>
  <si>
    <t>(-) Körperschaftsteuer</t>
  </si>
  <si>
    <t>(-) Solidaritätszuschlag</t>
  </si>
  <si>
    <t>versteuerter Gewinn</t>
  </si>
  <si>
    <t>(-) Zuführung Rücklagen</t>
  </si>
  <si>
    <t>zur Ausschüttung verbleibender Gewinn</t>
  </si>
  <si>
    <t>Gewinnausschüttung</t>
  </si>
  <si>
    <t>Bardividende</t>
  </si>
  <si>
    <t>Nettodividende - Überweisung</t>
  </si>
  <si>
    <t>steuerpflichtige Dividende</t>
  </si>
  <si>
    <t>Gesamtbelastung</t>
  </si>
  <si>
    <t>Körperschaftsteuer + SoliZu</t>
  </si>
  <si>
    <t>Belastung</t>
  </si>
  <si>
    <t>Netto-Gewinn</t>
  </si>
  <si>
    <t>Gewinn</t>
  </si>
  <si>
    <t>KSt</t>
  </si>
  <si>
    <t>pkv-selbstvergleich.de</t>
  </si>
  <si>
    <t>JAHRE</t>
  </si>
  <si>
    <t>Abgelt.-St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</si>
</sst>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7]dddd\,\ d\.\ mmmm\ yyyy"/>
    <numFmt numFmtId="166" formatCode="0.0"/>
  </numFmts>
  <fonts count="52">
    <font>
      <sz val="9"/>
      <color theme="1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12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sz val="9"/>
      <color indexed="46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Verdana"/>
      <family val="2"/>
    </font>
    <font>
      <sz val="8"/>
      <color indexed="8"/>
      <name val="Verdana"/>
      <family val="2"/>
    </font>
    <font>
      <sz val="7.35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Verdana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Verdana"/>
      <family val="2"/>
    </font>
    <font>
      <sz val="10"/>
      <color rgb="FFC00000"/>
      <name val="Verdana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EAEAEA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32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inden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indent="1"/>
    </xf>
    <xf numFmtId="3" fontId="3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indent="1"/>
    </xf>
    <xf numFmtId="3" fontId="2" fillId="33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164" fontId="2" fillId="33" borderId="0" xfId="49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164" fontId="2" fillId="33" borderId="0" xfId="4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indent="1"/>
    </xf>
    <xf numFmtId="0" fontId="6" fillId="33" borderId="0" xfId="0" applyFont="1" applyFill="1" applyAlignment="1">
      <alignment horizontal="left" indent="1"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indent="1"/>
    </xf>
    <xf numFmtId="3" fontId="7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9" fontId="6" fillId="33" borderId="0" xfId="49" applyFont="1" applyFill="1" applyBorder="1" applyAlignment="1">
      <alignment horizontal="left"/>
    </xf>
    <xf numFmtId="0" fontId="2" fillId="33" borderId="0" xfId="0" applyFont="1" applyFill="1" applyAlignment="1">
      <alignment horizontal="left" indent="2"/>
    </xf>
    <xf numFmtId="9" fontId="2" fillId="33" borderId="0" xfId="49" applyFont="1" applyFill="1" applyAlignment="1">
      <alignment/>
    </xf>
    <xf numFmtId="0" fontId="2" fillId="33" borderId="0" xfId="0" applyFont="1" applyFill="1" applyBorder="1" applyAlignment="1">
      <alignment horizontal="left" indent="2"/>
    </xf>
    <xf numFmtId="3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164" fontId="2" fillId="33" borderId="0" xfId="49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left" indent="2"/>
    </xf>
    <xf numFmtId="4" fontId="2" fillId="33" borderId="10" xfId="0" applyNumberFormat="1" applyFont="1" applyFill="1" applyBorder="1" applyAlignment="1">
      <alignment/>
    </xf>
    <xf numFmtId="164" fontId="2" fillId="33" borderId="10" xfId="49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164" fontId="6" fillId="33" borderId="0" xfId="49" applyNumberFormat="1" applyFont="1" applyFill="1" applyAlignment="1">
      <alignment horizontal="center"/>
    </xf>
    <xf numFmtId="164" fontId="2" fillId="33" borderId="0" xfId="49" applyNumberFormat="1" applyFont="1" applyFill="1" applyAlignment="1">
      <alignment horizontal="right"/>
    </xf>
    <xf numFmtId="0" fontId="2" fillId="0" borderId="0" xfId="0" applyFont="1" applyAlignment="1">
      <alignment/>
    </xf>
    <xf numFmtId="0" fontId="10" fillId="33" borderId="10" xfId="0" applyFont="1" applyFill="1" applyBorder="1" applyAlignment="1">
      <alignment vertical="center"/>
    </xf>
    <xf numFmtId="9" fontId="0" fillId="0" borderId="0" xfId="49" applyFont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9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7C80"/>
      <rgbColor rgb="000000FF"/>
      <rgbColor rgb="00FFFF00"/>
      <rgbColor rgb="0099FF99"/>
      <rgbColor rgb="009999FF"/>
      <rgbColor rgb="00CC9900"/>
      <rgbColor rgb="00008000"/>
      <rgbColor rgb="00000080"/>
      <rgbColor rgb="00A50021"/>
      <rgbColor rgb="00B2B2B2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BBFF"/>
      <rgbColor rgb="00CCCCFF"/>
      <rgbColor rgb="00CCFFCC"/>
      <rgbColor rgb="00FFFF99"/>
      <rgbColor rgb="00F2F2F2"/>
      <rgbColor rgb="00FFDF57"/>
      <rgbColor rgb="00DDDDDD"/>
      <rgbColor rgb="00FFCC66"/>
      <rgbColor rgb="003366FF"/>
      <rgbColor rgb="00FF99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66"/>
      <rgbColor rgb="00C0C0C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5"/>
          <c:y val="0.0025"/>
          <c:w val="0.61825"/>
          <c:h val="0.9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DDDDD"/>
              </a:solidFill>
              <a:ln w="12700">
                <a:solidFill>
                  <a:srgbClr val="B2B2B2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Körperschaftsteuer!$B$32:$B$33</c:f>
              <c:strCache/>
            </c:strRef>
          </c:cat>
          <c:val>
            <c:numRef>
              <c:f>Körperschaftsteuer!$C$32:$C$33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75"/>
          <c:y val="0"/>
          <c:w val="0.38425"/>
          <c:h val="0.2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21"/>
          <c:y val="0.02975"/>
          <c:w val="0.556"/>
          <c:h val="0.91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DDDDD"/>
              </a:solidFill>
              <a:ln w="12700">
                <a:solidFill>
                  <a:srgbClr val="B2B2B2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Körperschaftsteuer!$B$34:$B$36</c:f>
              <c:strCache/>
            </c:strRef>
          </c:cat>
          <c:val>
            <c:numRef>
              <c:f>Körperschaftsteuer!$C$34:$C$36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525"/>
          <c:y val="0"/>
          <c:w val="0.42025"/>
          <c:h val="0.2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123825</xdr:rowOff>
    </xdr:from>
    <xdr:to>
      <xdr:col>8</xdr:col>
      <xdr:colOff>571500</xdr:colOff>
      <xdr:row>8</xdr:row>
      <xdr:rowOff>47625</xdr:rowOff>
    </xdr:to>
    <xdr:graphicFrame>
      <xdr:nvGraphicFramePr>
        <xdr:cNvPr id="1" name="Chart 7"/>
        <xdr:cNvGraphicFramePr/>
      </xdr:nvGraphicFramePr>
      <xdr:xfrm>
        <a:off x="5229225" y="123825"/>
        <a:ext cx="1771650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23</xdr:row>
      <xdr:rowOff>47625</xdr:rowOff>
    </xdr:from>
    <xdr:to>
      <xdr:col>9</xdr:col>
      <xdr:colOff>9525</xdr:colOff>
      <xdr:row>32</xdr:row>
      <xdr:rowOff>28575</xdr:rowOff>
    </xdr:to>
    <xdr:graphicFrame>
      <xdr:nvGraphicFramePr>
        <xdr:cNvPr id="2" name="Chart 7"/>
        <xdr:cNvGraphicFramePr/>
      </xdr:nvGraphicFramePr>
      <xdr:xfrm>
        <a:off x="5019675" y="3486150"/>
        <a:ext cx="2057400" cy="128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K36"/>
  <sheetViews>
    <sheetView showGridLines="0" tabSelected="1" zoomScale="90" zoomScaleNormal="90" zoomScalePageLayoutView="0" workbookViewId="0" topLeftCell="A1">
      <selection activeCell="M24" sqref="M24"/>
    </sheetView>
  </sheetViews>
  <sheetFormatPr defaultColWidth="11.00390625" defaultRowHeight="11.25"/>
  <cols>
    <col min="1" max="1" width="2.875" style="0" customWidth="1"/>
    <col min="2" max="2" width="16.125" style="0" customWidth="1"/>
    <col min="4" max="4" width="7.875" style="0" customWidth="1"/>
    <col min="5" max="5" width="12.125" style="0" customWidth="1"/>
    <col min="6" max="6" width="12.375" style="0" customWidth="1"/>
    <col min="9" max="9" width="8.375" style="0" customWidth="1"/>
    <col min="10" max="10" width="6.875" style="0" customWidth="1"/>
  </cols>
  <sheetData>
    <row r="1" ht="18" customHeight="1">
      <c r="K1" t="s">
        <v>24</v>
      </c>
    </row>
    <row r="2" spans="2:7" ht="15">
      <c r="B2" s="42" t="s">
        <v>0</v>
      </c>
      <c r="C2" s="1"/>
      <c r="D2" s="2"/>
      <c r="E2" s="3"/>
      <c r="F2" s="3"/>
      <c r="G2" s="3"/>
    </row>
    <row r="3" spans="2:7" ht="11.25">
      <c r="B3" s="4"/>
      <c r="C3" s="5"/>
      <c r="D3" s="6" t="s">
        <v>1</v>
      </c>
      <c r="E3" s="49">
        <v>2015</v>
      </c>
      <c r="F3" s="5"/>
      <c r="G3" s="3"/>
    </row>
    <row r="4" spans="2:7" ht="11.25">
      <c r="B4" s="4" t="str">
        <f>"GmbH-Gewinn "&amp;E3</f>
        <v>GmbH-Gewinn 2015</v>
      </c>
      <c r="C4" s="4"/>
      <c r="D4" s="4"/>
      <c r="E4" s="3"/>
      <c r="F4" s="52">
        <v>100000</v>
      </c>
      <c r="G4" s="7" t="s">
        <v>2</v>
      </c>
    </row>
    <row r="5" spans="2:7" ht="11.25">
      <c r="B5" s="8" t="s">
        <v>3</v>
      </c>
      <c r="C5" s="8"/>
      <c r="D5" s="4"/>
      <c r="E5" s="9"/>
      <c r="F5" s="12"/>
      <c r="G5" s="7" t="s">
        <v>2</v>
      </c>
    </row>
    <row r="6" spans="2:7" ht="11.25">
      <c r="B6" s="10" t="s">
        <v>4</v>
      </c>
      <c r="C6" s="10"/>
      <c r="D6" s="4"/>
      <c r="E6" s="9"/>
      <c r="F6" s="11">
        <f>SUM(F4:F5)</f>
        <v>100000</v>
      </c>
      <c r="G6" s="7"/>
    </row>
    <row r="7" spans="2:7" ht="11.25">
      <c r="B7" s="8" t="s">
        <v>5</v>
      </c>
      <c r="C7" s="8"/>
      <c r="D7" s="10"/>
      <c r="E7" s="9"/>
      <c r="F7" s="12"/>
      <c r="G7" s="7" t="s">
        <v>2</v>
      </c>
    </row>
    <row r="8" spans="2:7" ht="11.25">
      <c r="B8" s="4" t="s">
        <v>6</v>
      </c>
      <c r="C8" s="4"/>
      <c r="D8" s="10"/>
      <c r="E8" s="9"/>
      <c r="F8" s="11">
        <f>IF(F7&gt;0,F6-F7,F6+F7)</f>
        <v>100000</v>
      </c>
      <c r="G8" s="7"/>
    </row>
    <row r="9" spans="2:7" ht="11.25">
      <c r="B9" s="8" t="s">
        <v>7</v>
      </c>
      <c r="C9" s="8"/>
      <c r="D9" s="10"/>
      <c r="E9" s="5"/>
      <c r="F9" s="13">
        <v>0</v>
      </c>
      <c r="G9" s="7"/>
    </row>
    <row r="10" spans="2:7" ht="11.25">
      <c r="B10" s="4" t="s">
        <v>8</v>
      </c>
      <c r="C10" s="4"/>
      <c r="D10" s="4"/>
      <c r="E10" s="14"/>
      <c r="F10" s="11">
        <f>F8-F9</f>
        <v>100000</v>
      </c>
      <c r="G10" s="7"/>
    </row>
    <row r="11" spans="2:7" ht="11.25">
      <c r="B11" s="4" t="s">
        <v>9</v>
      </c>
      <c r="C11" s="4"/>
      <c r="D11" s="15">
        <f>IF(E3&gt;2007,0.15,IF(AND(E3&gt;2003,E3&lt;2008),0.25,0.265))</f>
        <v>0.15</v>
      </c>
      <c r="E11" s="16">
        <f>IF(F10&gt;0,-F10*D11,0)</f>
        <v>-15000</v>
      </c>
      <c r="F11" s="11"/>
      <c r="G11" s="7"/>
    </row>
    <row r="12" spans="2:7" ht="11.25">
      <c r="B12" s="8" t="s">
        <v>10</v>
      </c>
      <c r="C12" s="8"/>
      <c r="D12" s="15">
        <v>0.055</v>
      </c>
      <c r="E12" s="17">
        <f>E11*D12</f>
        <v>-825</v>
      </c>
      <c r="F12" s="18">
        <f>SUM(E11:E12)</f>
        <v>-15825</v>
      </c>
      <c r="G12" s="19">
        <f>IF(F10&gt;0,F12/F10,0)</f>
        <v>-0.15825</v>
      </c>
    </row>
    <row r="13" spans="2:7" ht="11.25">
      <c r="B13" s="20" t="s">
        <v>11</v>
      </c>
      <c r="C13" s="20"/>
      <c r="D13" s="21"/>
      <c r="E13" s="22"/>
      <c r="F13" s="22">
        <f>SUM(F10:F12)</f>
        <v>84175</v>
      </c>
      <c r="G13" s="23"/>
    </row>
    <row r="14" spans="2:7" ht="11.25">
      <c r="B14" s="8" t="s">
        <v>12</v>
      </c>
      <c r="C14" s="8"/>
      <c r="D14" s="10"/>
      <c r="E14" s="10"/>
      <c r="F14" s="12"/>
      <c r="G14" s="7" t="s">
        <v>2</v>
      </c>
    </row>
    <row r="15" spans="2:7" ht="11.25">
      <c r="B15" s="24" t="s">
        <v>13</v>
      </c>
      <c r="C15" s="24"/>
      <c r="D15" s="24"/>
      <c r="E15" s="25"/>
      <c r="F15" s="26">
        <f>IF(F14&gt;0,F13-F14,F13+F14)</f>
        <v>84175</v>
      </c>
      <c r="G15" s="27" t="s">
        <v>2</v>
      </c>
    </row>
    <row r="16" spans="2:7" ht="11.25">
      <c r="B16" s="10"/>
      <c r="C16" s="20"/>
      <c r="D16" s="11"/>
      <c r="E16" s="11"/>
      <c r="F16" s="11"/>
      <c r="G16" s="7"/>
    </row>
    <row r="17" spans="2:7" ht="12.75">
      <c r="B17" s="50" t="s">
        <v>14</v>
      </c>
      <c r="C17" s="20"/>
      <c r="D17" s="11"/>
      <c r="E17" s="11"/>
      <c r="F17" s="11"/>
      <c r="G17" s="7"/>
    </row>
    <row r="18" spans="2:7" ht="11.25">
      <c r="B18" s="10" t="s">
        <v>15</v>
      </c>
      <c r="C18" s="10"/>
      <c r="D18" s="10"/>
      <c r="E18" s="51"/>
      <c r="F18" s="16">
        <f>IF(E18&lt;&gt;"",E18,F15)</f>
        <v>84175</v>
      </c>
      <c r="G18" s="7"/>
    </row>
    <row r="19" spans="2:7" ht="11.25">
      <c r="B19" s="4" t="str">
        <f>IF(E3&lt;2009,"(-) Kapitalertragsteuer","(-) Abgeltungsteuer")</f>
        <v>(-) Abgeltungsteuer</v>
      </c>
      <c r="C19" s="4"/>
      <c r="D19" s="15">
        <f>IF(E3&lt;2009,0.2,0.25)</f>
        <v>0.25</v>
      </c>
      <c r="E19" s="16">
        <f>-F18*D19</f>
        <v>-21043.75</v>
      </c>
      <c r="F19" s="16"/>
      <c r="G19" s="11"/>
    </row>
    <row r="20" spans="2:7" ht="11.25">
      <c r="B20" s="8" t="s">
        <v>10</v>
      </c>
      <c r="C20" s="8"/>
      <c r="D20" s="15">
        <v>0.055</v>
      </c>
      <c r="E20" s="17">
        <f>E19*D20</f>
        <v>-1157.40625</v>
      </c>
      <c r="F20" s="17">
        <f>SUM(E19:E20)</f>
        <v>-22201.15625</v>
      </c>
      <c r="G20" s="19">
        <f>IF(F18&gt;0,F20/F18,0)</f>
        <v>-0.26375</v>
      </c>
    </row>
    <row r="21" spans="2:7" ht="11.25">
      <c r="B21" s="10" t="s">
        <v>16</v>
      </c>
      <c r="C21" s="10"/>
      <c r="D21" s="10"/>
      <c r="E21" s="16"/>
      <c r="F21" s="16">
        <f>F18+E19+E20</f>
        <v>61973.84375</v>
      </c>
      <c r="G21" s="28"/>
    </row>
    <row r="22" spans="2:7" ht="11.25">
      <c r="B22" s="10" t="s">
        <v>17</v>
      </c>
      <c r="C22" s="29"/>
      <c r="D22" s="29"/>
      <c r="E22" s="30">
        <f>IF(E3&lt;2009,0.5,1)</f>
        <v>1</v>
      </c>
      <c r="F22" s="16">
        <f>F18*E22</f>
        <v>84175</v>
      </c>
      <c r="G22" s="11"/>
    </row>
    <row r="23" spans="2:7" ht="11.25">
      <c r="B23" s="31"/>
      <c r="C23" s="29"/>
      <c r="D23" s="29"/>
      <c r="E23" s="32"/>
      <c r="F23" s="11"/>
      <c r="G23" s="11"/>
    </row>
    <row r="24" spans="2:7" ht="12.75">
      <c r="B24" s="50" t="s">
        <v>18</v>
      </c>
      <c r="C24" s="29"/>
      <c r="D24" s="29"/>
      <c r="E24" s="32"/>
      <c r="F24" s="11"/>
      <c r="G24" s="11"/>
    </row>
    <row r="25" spans="2:10" ht="11.25">
      <c r="B25" s="10" t="s">
        <v>19</v>
      </c>
      <c r="C25" s="29"/>
      <c r="D25" s="29"/>
      <c r="E25" s="34">
        <f>IF(F25&lt;&gt;0,F25/F10,0)</f>
        <v>-0.15825</v>
      </c>
      <c r="F25" s="33">
        <f>F12</f>
        <v>-15825</v>
      </c>
      <c r="G25" s="11"/>
      <c r="J25" s="41"/>
    </row>
    <row r="26" spans="2:7" ht="11.25">
      <c r="B26" s="8" t="str">
        <f>IF(E3&lt;2009,"KapErtSt ","Abgeltungsteuer ")&amp;" + SoliZu"</f>
        <v>Abgeltungsteuer  + SoliZu</v>
      </c>
      <c r="C26" s="35"/>
      <c r="D26" s="29"/>
      <c r="E26" s="37">
        <f>IF(F26&lt;&gt;0,F26/F18,0)</f>
        <v>-0.26375</v>
      </c>
      <c r="F26" s="36">
        <f>F20</f>
        <v>-22201.15625</v>
      </c>
      <c r="G26" s="11"/>
    </row>
    <row r="27" spans="2:7" ht="11.25">
      <c r="B27" s="10" t="s">
        <v>20</v>
      </c>
      <c r="C27" s="29"/>
      <c r="D27" s="29"/>
      <c r="E27" s="39">
        <f>SUM(E25:E26)</f>
        <v>-0.422</v>
      </c>
      <c r="F27" s="38">
        <f>SUM(F25:F26)</f>
        <v>-38026.15625</v>
      </c>
      <c r="G27" s="11"/>
    </row>
    <row r="28" spans="2:7" ht="11.25">
      <c r="B28" s="10" t="s">
        <v>21</v>
      </c>
      <c r="C28" s="29"/>
      <c r="D28" s="29"/>
      <c r="E28" s="29"/>
      <c r="F28" s="38">
        <f>F10+F27</f>
        <v>61973.84375</v>
      </c>
      <c r="G28" s="40"/>
    </row>
    <row r="29" spans="2:7" ht="11.25">
      <c r="B29" s="10"/>
      <c r="C29" s="29"/>
      <c r="D29" s="29"/>
      <c r="E29" s="32"/>
      <c r="F29" s="11"/>
      <c r="G29" s="11"/>
    </row>
    <row r="30" spans="5:10" ht="11.25">
      <c r="E30" s="41"/>
      <c r="F30" s="41"/>
      <c r="G30" s="45"/>
      <c r="H30" s="45"/>
      <c r="I30" s="41"/>
      <c r="J30" s="41"/>
    </row>
    <row r="31" spans="5:9" ht="11.25">
      <c r="E31" s="41"/>
      <c r="F31" s="46"/>
      <c r="G31" s="47"/>
      <c r="H31" s="47"/>
      <c r="I31" s="41"/>
    </row>
    <row r="32" spans="2:9" ht="11.25">
      <c r="B32" s="44" t="s">
        <v>22</v>
      </c>
      <c r="C32" s="43">
        <f>F18/F10</f>
        <v>0.84175</v>
      </c>
      <c r="E32" s="41"/>
      <c r="F32" s="41"/>
      <c r="G32" s="47"/>
      <c r="H32" s="47"/>
      <c r="I32" s="41"/>
    </row>
    <row r="33" spans="2:9" ht="11.25">
      <c r="B33" s="44" t="s">
        <v>23</v>
      </c>
      <c r="C33" s="43">
        <f>-F12/F10</f>
        <v>0.15825</v>
      </c>
      <c r="E33" s="41"/>
      <c r="F33" s="47"/>
      <c r="G33" s="47"/>
      <c r="H33" s="47"/>
      <c r="I33" s="41"/>
    </row>
    <row r="34" spans="2:9" ht="11.25">
      <c r="B34" s="44" t="s">
        <v>22</v>
      </c>
      <c r="C34" s="43">
        <f>F21/F10</f>
        <v>0.6197384375</v>
      </c>
      <c r="E34" s="41"/>
      <c r="F34" s="41"/>
      <c r="G34" s="41"/>
      <c r="H34" s="41"/>
      <c r="I34" s="41"/>
    </row>
    <row r="35" spans="2:9" ht="11.25">
      <c r="B35" s="44" t="s">
        <v>23</v>
      </c>
      <c r="C35" s="43">
        <f>C33</f>
        <v>0.15825</v>
      </c>
      <c r="E35" s="41"/>
      <c r="F35" s="41"/>
      <c r="G35" s="41"/>
      <c r="H35" s="41"/>
      <c r="I35" s="41"/>
    </row>
    <row r="36" spans="2:3" ht="11.25">
      <c r="B36" s="44" t="s">
        <v>26</v>
      </c>
      <c r="C36" s="43">
        <f>-F20/F18</f>
        <v>0.26375</v>
      </c>
    </row>
  </sheetData>
  <sheetProtection/>
  <dataValidations count="2">
    <dataValidation type="list" allowBlank="1" showInputMessage="1" showErrorMessage="1" sqref="E3">
      <formula1>JAHRE</formula1>
    </dataValidation>
    <dataValidation type="list" allowBlank="1" showInputMessage="1" showErrorMessage="1" sqref="F9">
      <formula1>"0,3835,13498,"</formula1>
    </dataValidation>
  </dataValidations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3"/>
  <sheetViews>
    <sheetView zoomScalePageLayoutView="0" workbookViewId="0" topLeftCell="A1">
      <selection activeCell="C12" sqref="C12"/>
    </sheetView>
  </sheetViews>
  <sheetFormatPr defaultColWidth="11.00390625" defaultRowHeight="11.25"/>
  <cols>
    <col min="1" max="1" width="11.00390625" style="48" customWidth="1"/>
  </cols>
  <sheetData>
    <row r="1" ht="11.25">
      <c r="A1" s="48" t="s">
        <v>25</v>
      </c>
    </row>
    <row r="2" ht="11.25">
      <c r="A2" s="48">
        <v>2005</v>
      </c>
    </row>
    <row r="3" ht="11.25">
      <c r="A3" s="48">
        <v>2006</v>
      </c>
    </row>
    <row r="4" ht="11.25">
      <c r="A4" s="48">
        <v>2007</v>
      </c>
    </row>
    <row r="5" ht="11.25">
      <c r="A5" s="48">
        <v>2008</v>
      </c>
    </row>
    <row r="6" ht="11.25">
      <c r="A6" s="48">
        <v>2009</v>
      </c>
    </row>
    <row r="7" ht="11.25">
      <c r="A7" s="48">
        <v>2010</v>
      </c>
    </row>
    <row r="8" ht="11.25">
      <c r="A8" s="48">
        <v>2011</v>
      </c>
    </row>
    <row r="9" ht="11.25">
      <c r="A9" s="48">
        <v>2012</v>
      </c>
    </row>
    <row r="10" ht="11.25">
      <c r="A10" s="48">
        <v>2013</v>
      </c>
    </row>
    <row r="11" ht="11.25">
      <c r="A11" s="48">
        <v>2014</v>
      </c>
    </row>
    <row r="12" ht="11.25">
      <c r="A12" s="48">
        <v>2015</v>
      </c>
    </row>
    <row r="13" ht="11.25">
      <c r="A13" s="48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Zitrone</dc:creator>
  <cp:keywords/>
  <dc:description/>
  <cp:lastModifiedBy>tom</cp:lastModifiedBy>
  <dcterms:created xsi:type="dcterms:W3CDTF">2010-12-26T10:23:45Z</dcterms:created>
  <dcterms:modified xsi:type="dcterms:W3CDTF">2015-03-13T13:48:39Z</dcterms:modified>
  <cp:category/>
  <cp:version/>
  <cp:contentType/>
  <cp:contentStatus/>
</cp:coreProperties>
</file>